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O:\FY 26 7.1.25 - 6.30.26\BOV Reports\April (Mar 3rd Qtr)\"/>
    </mc:Choice>
  </mc:AlternateContent>
  <xr:revisionPtr revIDLastSave="0" documentId="8_{0F40CD30-EF4D-4D2B-BB63-20D0C4F96F4B}" xr6:coauthVersionLast="36" xr6:coauthVersionMax="36" xr10:uidLastSave="{00000000-0000-0000-0000-000000000000}"/>
  <bookViews>
    <workbookView xWindow="0" yWindow="0" windowWidth="23040" windowHeight="8496" activeTab="1" xr2:uid="{00000000-000D-0000-FFFF-FFFF00000000}"/>
  </bookViews>
  <sheets>
    <sheet name="Descriptions" sheetId="7" r:id="rId1"/>
    <sheet name="Comparison" sheetId="4" r:id="rId2"/>
    <sheet name="Auxiliary" sheetId="3" state="hidden" r:id="rId3"/>
  </sheets>
  <definedNames>
    <definedName name="_xlnm.Print_Area" localSheetId="2">Auxiliary!$A$1:$BZ$49</definedName>
    <definedName name="_xlnm.Print_Area" localSheetId="1">Comparison!$A$1:$Y$36</definedName>
    <definedName name="_xlnm.Print_Titles" localSheetId="2">Auxiliary!$1:$4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0" i="4" l="1"/>
  <c r="Z36" i="4" l="1"/>
  <c r="W29" i="4"/>
  <c r="Z26" i="4"/>
  <c r="W36" i="4" l="1"/>
  <c r="W26" i="4"/>
  <c r="V26" i="4" l="1"/>
  <c r="V10" i="4" l="1"/>
  <c r="U10" i="4" l="1"/>
  <c r="V36" i="4" l="1"/>
  <c r="Y26" i="4"/>
  <c r="U32" i="4" l="1"/>
  <c r="U33" i="4"/>
  <c r="U24" i="4"/>
  <c r="U25" i="4" l="1"/>
  <c r="U26" i="4" s="1"/>
  <c r="U36" i="4" l="1"/>
  <c r="Y36" i="4" l="1"/>
  <c r="Q36" i="4" l="1"/>
  <c r="R36" i="4"/>
  <c r="S36" i="4"/>
  <c r="T36" i="4"/>
  <c r="S26" i="4"/>
  <c r="T26" i="4"/>
  <c r="R26" i="4" l="1"/>
  <c r="Q26" i="4"/>
  <c r="P36" i="4" l="1"/>
  <c r="P26" i="4" l="1"/>
  <c r="O36" i="4" l="1"/>
  <c r="O26" i="4" l="1"/>
  <c r="N36" i="4" l="1"/>
  <c r="N26" i="4"/>
  <c r="M32" i="4" l="1"/>
  <c r="M8" i="4" l="1"/>
  <c r="M10" i="4" l="1"/>
  <c r="M26" i="4" s="1"/>
  <c r="M36" i="4"/>
  <c r="L36" i="4" l="1"/>
  <c r="L8" i="4" l="1"/>
  <c r="L26" i="4" l="1"/>
  <c r="J8" i="4" l="1"/>
  <c r="K8" i="4" l="1"/>
  <c r="K36" i="4" l="1"/>
  <c r="K26" i="4"/>
  <c r="J36" i="4" l="1"/>
  <c r="J26" i="4"/>
  <c r="I8" i="4" l="1"/>
  <c r="I36" i="4" l="1"/>
  <c r="I10" i="4"/>
  <c r="I26" i="4" l="1"/>
  <c r="H8" i="4" l="1"/>
  <c r="H36" i="4" l="1"/>
  <c r="H10" i="4"/>
  <c r="H26" i="4" l="1"/>
  <c r="E26" i="4" l="1"/>
  <c r="G36" i="4"/>
  <c r="F36" i="4"/>
  <c r="G8" i="4" l="1"/>
  <c r="G15" i="4" l="1"/>
  <c r="G26" i="4" s="1"/>
  <c r="F9" i="4" l="1"/>
  <c r="F10" i="4" s="1"/>
  <c r="F8" i="4" l="1"/>
  <c r="F26" i="4" s="1"/>
  <c r="C36" i="4" l="1"/>
  <c r="C8" i="4"/>
  <c r="C26" i="4" s="1"/>
  <c r="E36" i="4"/>
  <c r="D36" i="4"/>
  <c r="D9" i="4"/>
  <c r="D10" i="4" s="1"/>
  <c r="D8" i="4"/>
  <c r="D26" i="4" l="1"/>
  <c r="CC48" i="3" l="1"/>
  <c r="CC47" i="3"/>
  <c r="CC46" i="3"/>
  <c r="CC45" i="3"/>
  <c r="CC44" i="3"/>
  <c r="CC43" i="3"/>
  <c r="CC42" i="3"/>
  <c r="CC41" i="3"/>
  <c r="CC40" i="3"/>
  <c r="CC39" i="3"/>
  <c r="CC38" i="3"/>
  <c r="CC37" i="3"/>
  <c r="CC36" i="3"/>
  <c r="CC35" i="3"/>
  <c r="CC34" i="3"/>
  <c r="CC33" i="3"/>
  <c r="CC32" i="3"/>
  <c r="CC31" i="3"/>
  <c r="CC30" i="3"/>
  <c r="CC29" i="3"/>
  <c r="CC28" i="3"/>
  <c r="CC27" i="3"/>
  <c r="CC26" i="3"/>
  <c r="CC25" i="3"/>
  <c r="CC24" i="3"/>
  <c r="CC23" i="3"/>
  <c r="CC22" i="3"/>
  <c r="CC21" i="3"/>
  <c r="CC20" i="3"/>
  <c r="CC19" i="3"/>
  <c r="CC18" i="3"/>
  <c r="CC17" i="3"/>
  <c r="CC16" i="3"/>
  <c r="CC15" i="3"/>
  <c r="CC14" i="3"/>
  <c r="CC13" i="3"/>
  <c r="CC12" i="3"/>
  <c r="CC11" i="3"/>
  <c r="CC10" i="3"/>
  <c r="CB48" i="3"/>
  <c r="CB47" i="3"/>
  <c r="CB46" i="3"/>
  <c r="CB45" i="3"/>
  <c r="CB44" i="3"/>
  <c r="CB43" i="3"/>
  <c r="CB42" i="3"/>
  <c r="CB41" i="3"/>
  <c r="CB40" i="3"/>
  <c r="CB39" i="3"/>
  <c r="CB38" i="3"/>
  <c r="CB37" i="3"/>
  <c r="CB36" i="3"/>
  <c r="CB35" i="3"/>
  <c r="CB34" i="3"/>
  <c r="CB33" i="3"/>
  <c r="CB32" i="3"/>
  <c r="CB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C9" i="3"/>
  <c r="CB9" i="3"/>
  <c r="E49" i="3" l="1"/>
  <c r="AM49" i="3" l="1"/>
  <c r="F49" i="3"/>
  <c r="AN49" i="3" l="1"/>
  <c r="G49" i="3" l="1"/>
  <c r="AO49" i="3" l="1"/>
  <c r="H49" i="3"/>
  <c r="AP49" i="3" l="1"/>
  <c r="I49" i="3"/>
  <c r="AQ49" i="3" l="1"/>
  <c r="J49" i="3"/>
  <c r="AR49" i="3" l="1"/>
  <c r="K49" i="3" l="1"/>
  <c r="AS49" i="3" l="1"/>
  <c r="L49" i="3"/>
  <c r="AU49" i="3" l="1"/>
  <c r="AT49" i="3"/>
  <c r="M49" i="3" l="1"/>
  <c r="N49" i="3" l="1"/>
  <c r="AV49" i="3" l="1"/>
  <c r="O49" i="3" l="1"/>
  <c r="AW49" i="3" l="1"/>
  <c r="P49" i="3" l="1"/>
  <c r="AX49" i="3" l="1"/>
  <c r="Q49" i="3" l="1"/>
  <c r="AY49" i="3" l="1"/>
  <c r="R49" i="3"/>
  <c r="AZ49" i="3" l="1"/>
  <c r="S49" i="3" l="1"/>
  <c r="BA49" i="3" l="1"/>
  <c r="T49" i="3"/>
  <c r="U49" i="3" l="1"/>
  <c r="BB49" i="3"/>
  <c r="V49" i="3" l="1"/>
  <c r="BC49" i="3"/>
  <c r="BD49" i="3" l="1"/>
  <c r="W49" i="3"/>
  <c r="BE49" i="3" l="1"/>
  <c r="X49" i="3"/>
  <c r="CB49" i="3" l="1"/>
  <c r="BF49" i="3" l="1"/>
  <c r="Y49" i="3"/>
  <c r="Z49" i="3" l="1"/>
  <c r="BG49" i="3"/>
  <c r="AA49" i="3" l="1"/>
  <c r="BH49" i="3" l="1"/>
  <c r="BI49" i="3" l="1"/>
  <c r="AB49" i="3" l="1"/>
  <c r="BJ49" i="3" l="1"/>
  <c r="AC49" i="3"/>
  <c r="BK49" i="3" l="1"/>
  <c r="AD49" i="3" l="1"/>
  <c r="BL49" i="3" l="1"/>
  <c r="AE49" i="3" l="1"/>
  <c r="AF17" i="3" l="1"/>
  <c r="AF16" i="3"/>
  <c r="BM49" i="3"/>
  <c r="AF49" i="3" l="1"/>
  <c r="AG49" i="3"/>
  <c r="BN23" i="3"/>
  <c r="BN22" i="3"/>
  <c r="BN21" i="3"/>
  <c r="BN19" i="3"/>
  <c r="BN18" i="3"/>
  <c r="BN17" i="3"/>
  <c r="BN16" i="3"/>
  <c r="BN15" i="3"/>
  <c r="BN14" i="3"/>
  <c r="BN49" i="3" l="1"/>
  <c r="AH49" i="3" l="1"/>
  <c r="BO49" i="3"/>
  <c r="AI49" i="3" l="1"/>
  <c r="BP49" i="3"/>
  <c r="BQ49" i="3" l="1"/>
  <c r="AJ49" i="3"/>
  <c r="BR49" i="3" l="1"/>
  <c r="AL49" i="3"/>
  <c r="BS49" i="3"/>
  <c r="BT49" i="3"/>
  <c r="AK49" i="3" l="1"/>
  <c r="CC49" i="3" l="1"/>
  <c r="BU49" i="3" l="1"/>
  <c r="BV49" i="3"/>
  <c r="BW49" i="3"/>
  <c r="BX49" i="3" l="1"/>
  <c r="BZ49" i="3" l="1"/>
  <c r="BY49" i="3" l="1"/>
</calcChain>
</file>

<file path=xl/sharedStrings.xml><?xml version="1.0" encoding="utf-8"?>
<sst xmlns="http://schemas.openxmlformats.org/spreadsheetml/2006/main" count="297" uniqueCount="133">
  <si>
    <t>Virginia State University</t>
  </si>
  <si>
    <t>Agency 212</t>
  </si>
  <si>
    <t>Fund</t>
  </si>
  <si>
    <t>Description</t>
  </si>
  <si>
    <t>0100</t>
  </si>
  <si>
    <t>0300</t>
  </si>
  <si>
    <t>0301</t>
  </si>
  <si>
    <t>Federal</t>
  </si>
  <si>
    <t>0302</t>
  </si>
  <si>
    <t>Grants</t>
  </si>
  <si>
    <t>0303</t>
  </si>
  <si>
    <t>Indirect Cost</t>
  </si>
  <si>
    <t>0306</t>
  </si>
  <si>
    <t>Auxiliary Enterprise</t>
  </si>
  <si>
    <t>0308</t>
  </si>
  <si>
    <t>Work Study</t>
  </si>
  <si>
    <t>0316</t>
  </si>
  <si>
    <t>Excess Indirect Cost Recovery</t>
  </si>
  <si>
    <t>0317</t>
  </si>
  <si>
    <t>0386</t>
  </si>
  <si>
    <t>0387</t>
  </si>
  <si>
    <t>Surplus Property</t>
  </si>
  <si>
    <t>0390</t>
  </si>
  <si>
    <t>Insurance Recovery</t>
  </si>
  <si>
    <t>Total Agency 212</t>
  </si>
  <si>
    <t>Agency 234</t>
  </si>
  <si>
    <t>Total Agency 234</t>
  </si>
  <si>
    <t xml:space="preserve">General Funds </t>
  </si>
  <si>
    <t xml:space="preserve">Higher Education Operating </t>
  </si>
  <si>
    <t>Cash Balances</t>
  </si>
  <si>
    <t>COA</t>
  </si>
  <si>
    <t>FY</t>
  </si>
  <si>
    <t>FUND</t>
  </si>
  <si>
    <t>FUND NAME</t>
  </si>
  <si>
    <t>FY2018</t>
  </si>
  <si>
    <t>Dining and Housing</t>
  </si>
  <si>
    <t>V</t>
  </si>
  <si>
    <t>Food Services</t>
  </si>
  <si>
    <t>Residential Facilities</t>
  </si>
  <si>
    <t>Comprehensive Fee</t>
  </si>
  <si>
    <t>Comprehensive Fee Excess</t>
  </si>
  <si>
    <t>Student Health Services</t>
  </si>
  <si>
    <t>Student Activities</t>
  </si>
  <si>
    <t>Other Aux Enterprises</t>
  </si>
  <si>
    <t>Radio Station</t>
  </si>
  <si>
    <t>VSU One Card</t>
  </si>
  <si>
    <t>Athletics</t>
  </si>
  <si>
    <t>Student Transportation</t>
  </si>
  <si>
    <t>Foster Hall Operating</t>
  </si>
  <si>
    <t>DPPS - AE</t>
  </si>
  <si>
    <t>Maintenance Reserve 0306</t>
  </si>
  <si>
    <t>Other Auxiliaries</t>
  </si>
  <si>
    <t>Multi Purpose Center</t>
  </si>
  <si>
    <t>University Bookstore</t>
  </si>
  <si>
    <t>Course Material Funds</t>
  </si>
  <si>
    <t>Parking</t>
  </si>
  <si>
    <t>Motor Pool Operation</t>
  </si>
  <si>
    <t>Univ Telecomm Services</t>
  </si>
  <si>
    <t>OIT-Auxiliary</t>
  </si>
  <si>
    <t>Copier &amp; Graphic Services</t>
  </si>
  <si>
    <t>Conference Services</t>
  </si>
  <si>
    <t>Aux Ent Receivable Writeoff</t>
  </si>
  <si>
    <t>VSU REF - Dept Billngs</t>
  </si>
  <si>
    <t>Sale Postage Stamps</t>
  </si>
  <si>
    <t>Unrestricted Auxiliary Scholarships</t>
  </si>
  <si>
    <t>Acquire Ettrick Property Extension</t>
  </si>
  <si>
    <t>Replace Demolish Daniel Gym HHall</t>
  </si>
  <si>
    <t>ROI - Hud</t>
  </si>
  <si>
    <t>ROI-MELP For VOIP  Appendix 2012-33</t>
  </si>
  <si>
    <t>Reserve Funds</t>
  </si>
  <si>
    <t>Cafe Fund Reserve</t>
  </si>
  <si>
    <t>Dorm Fund Reserve</t>
  </si>
  <si>
    <t>Auxiliary Operating Reserve</t>
  </si>
  <si>
    <t>AE Debt Service Reserve</t>
  </si>
  <si>
    <t>Maintenance Reserve/CF</t>
  </si>
  <si>
    <t>TOTAL:</t>
  </si>
  <si>
    <t>Final</t>
  </si>
  <si>
    <t>PRIOR YEAR</t>
  </si>
  <si>
    <t>FY2017</t>
  </si>
  <si>
    <t>last week</t>
  </si>
  <si>
    <t>FY 2020</t>
  </si>
  <si>
    <t>FY2019</t>
  </si>
  <si>
    <t>3 Years: FY2018-2020</t>
  </si>
  <si>
    <t>comparison</t>
  </si>
  <si>
    <t>last year</t>
  </si>
  <si>
    <t>Foster Hall Remodel</t>
  </si>
  <si>
    <t>(as of 06/26/20)</t>
  </si>
  <si>
    <t>Student Financial Assistance (License Plates)</t>
  </si>
  <si>
    <t xml:space="preserve">General Funds (VCAN) </t>
  </si>
  <si>
    <t>0000</t>
  </si>
  <si>
    <t>Local Funds</t>
  </si>
  <si>
    <t>Name</t>
  </si>
  <si>
    <t xml:space="preserve">Recycled Materials </t>
  </si>
  <si>
    <t>Descriptions of Cash Funding Sources</t>
  </si>
  <si>
    <t>Program Use</t>
  </si>
  <si>
    <t>Gifts, investment earnings, endowment income, foundation support</t>
  </si>
  <si>
    <t>Local</t>
  </si>
  <si>
    <t>Revenue received from the State</t>
  </si>
  <si>
    <t>E&amp;G, Financial Aid</t>
  </si>
  <si>
    <t>Tuition and fees (Agency 212); State funds (Agency 234)</t>
  </si>
  <si>
    <t>Federal grants and contracts</t>
  </si>
  <si>
    <t>Sponsored Programs</t>
  </si>
  <si>
    <t>State and private grants and contracts</t>
  </si>
  <si>
    <t>Indirect cost recoveries from grants and contracts</t>
  </si>
  <si>
    <t>E&amp;G</t>
  </si>
  <si>
    <t>Excess Indirect Cost (IDC) Recovery</t>
  </si>
  <si>
    <t>IDC from grants and contracts in excess of State required limits</t>
  </si>
  <si>
    <t>TBD</t>
  </si>
  <si>
    <t xml:space="preserve">Revenue from the State License Plate Program </t>
  </si>
  <si>
    <t>Financial Aid</t>
  </si>
  <si>
    <t>Revenue from the sale of recycled materials</t>
  </si>
  <si>
    <t>Revenue from the sale of surplus property</t>
  </si>
  <si>
    <t>Funds recovered from insurance claims</t>
  </si>
  <si>
    <t>Quarterly Comparison Report</t>
  </si>
  <si>
    <t xml:space="preserve">Cash and Reserve Balances </t>
  </si>
  <si>
    <t>Federal Funds for the Federal Work Study Program</t>
  </si>
  <si>
    <t xml:space="preserve">For the Quarterly Comparison Report - Cash and Reserve Balances </t>
  </si>
  <si>
    <t>Auxiliary Services</t>
  </si>
  <si>
    <t>0323</t>
  </si>
  <si>
    <t>VDH State COVID Testing Funds</t>
  </si>
  <si>
    <t>Testing funds from the Virginia Department of Health</t>
  </si>
  <si>
    <t xml:space="preserve">Virginia College Affordability Network </t>
  </si>
  <si>
    <t>0346</t>
  </si>
  <si>
    <t>E&amp;G, Auxiliary, and Sponsored Programs</t>
  </si>
  <si>
    <t xml:space="preserve">Sponsored Programs </t>
  </si>
  <si>
    <t>Innovative Internship Fund</t>
  </si>
  <si>
    <t>Opioid Abatement Fund</t>
  </si>
  <si>
    <t>03095</t>
  </si>
  <si>
    <t>0321</t>
  </si>
  <si>
    <t xml:space="preserve">American Rescue Plan Act (ARPA) </t>
  </si>
  <si>
    <t>0374</t>
  </si>
  <si>
    <t>ARP Tech Asst Invst Prgm</t>
  </si>
  <si>
    <t>March 31,2026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</si>
</sst>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* #,##0.0_);_(* \(#,##0.0\);_(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indexed="8"/>
      <name val="Calibri"/>
      <family val="2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sz val="13"/>
      <name val="Calibri"/>
      <family val="2"/>
      <scheme val="minor"/>
    </font>
    <font>
      <sz val="13"/>
      <name val="Calibri"/>
      <family val="2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name val="Calibri"/>
      <family val="2"/>
      <scheme val="minor"/>
    </font>
    <font>
      <vertAlign val="superscript"/>
      <sz val="1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6" applyNumberFormat="0" applyAlignment="0" applyProtection="0"/>
    <xf numFmtId="0" fontId="18" fillId="10" borderId="7" applyNumberFormat="0" applyAlignment="0" applyProtection="0"/>
    <xf numFmtId="0" fontId="19" fillId="10" borderId="6" applyNumberFormat="0" applyAlignment="0" applyProtection="0"/>
    <xf numFmtId="0" fontId="20" fillId="0" borderId="8" applyNumberFormat="0" applyFill="0" applyAlignment="0" applyProtection="0"/>
    <xf numFmtId="0" fontId="21" fillId="11" borderId="9" applyNumberFormat="0" applyAlignment="0" applyProtection="0"/>
    <xf numFmtId="0" fontId="22" fillId="0" borderId="0" applyNumberFormat="0" applyFill="0" applyBorder="0" applyAlignment="0" applyProtection="0"/>
    <xf numFmtId="0" fontId="1" fillId="12" borderId="10" applyNumberFormat="0" applyFont="0" applyAlignment="0" applyProtection="0"/>
    <xf numFmtId="0" fontId="23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2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4" fillId="36" borderId="0" applyNumberFormat="0" applyBorder="0" applyAlignment="0" applyProtection="0"/>
    <xf numFmtId="0" fontId="25" fillId="0" borderId="0"/>
  </cellStyleXfs>
  <cellXfs count="170">
    <xf numFmtId="0" fontId="0" fillId="0" borderId="0" xfId="0"/>
    <xf numFmtId="0" fontId="0" fillId="0" borderId="0" xfId="0" applyFill="1"/>
    <xf numFmtId="38" fontId="0" fillId="0" borderId="0" xfId="0" applyNumberFormat="1"/>
    <xf numFmtId="0" fontId="4" fillId="3" borderId="0" xfId="0" applyFont="1" applyFill="1" applyBorder="1" applyAlignment="1">
      <alignment horizontal="center"/>
    </xf>
    <xf numFmtId="38" fontId="4" fillId="3" borderId="0" xfId="0" quotePrefix="1" applyNumberFormat="1" applyFont="1" applyFill="1" applyBorder="1" applyAlignment="1">
      <alignment horizontal="center"/>
    </xf>
    <xf numFmtId="38" fontId="4" fillId="4" borderId="0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Border="1"/>
    <xf numFmtId="0" fontId="5" fillId="0" borderId="0" xfId="0" applyFont="1"/>
    <xf numFmtId="0" fontId="5" fillId="0" borderId="0" xfId="0" applyFont="1" applyFill="1" applyBorder="1"/>
    <xf numFmtId="0" fontId="5" fillId="0" borderId="0" xfId="0" applyFont="1" applyFill="1"/>
    <xf numFmtId="38" fontId="5" fillId="0" borderId="0" xfId="0" applyNumberFormat="1" applyFont="1" applyFill="1"/>
    <xf numFmtId="165" fontId="4" fillId="0" borderId="0" xfId="2" applyNumberFormat="1" applyFont="1" applyBorder="1"/>
    <xf numFmtId="165" fontId="4" fillId="0" borderId="0" xfId="2" applyNumberFormat="1" applyFont="1" applyBorder="1" applyAlignment="1">
      <alignment horizontal="right"/>
    </xf>
    <xf numFmtId="165" fontId="4" fillId="0" borderId="0" xfId="2" applyNumberFormat="1" applyFont="1"/>
    <xf numFmtId="38" fontId="6" fillId="0" borderId="2" xfId="1" applyNumberFormat="1" applyFont="1" applyFill="1" applyBorder="1" applyAlignment="1">
      <alignment horizontal="right" wrapText="1"/>
    </xf>
    <xf numFmtId="38" fontId="5" fillId="0" borderId="0" xfId="1" applyNumberFormat="1" applyFont="1" applyBorder="1"/>
    <xf numFmtId="38" fontId="5" fillId="0" borderId="0" xfId="1" applyNumberFormat="1" applyFont="1" applyFill="1"/>
    <xf numFmtId="38" fontId="5" fillId="0" borderId="0" xfId="1" applyNumberFormat="1" applyFont="1"/>
    <xf numFmtId="44" fontId="0" fillId="0" borderId="0" xfId="0" applyNumberFormat="1"/>
    <xf numFmtId="0" fontId="3" fillId="0" borderId="0" xfId="0" applyFont="1" applyBorder="1" applyAlignment="1">
      <alignment horizontal="center"/>
    </xf>
    <xf numFmtId="38" fontId="4" fillId="0" borderId="0" xfId="0" quotePrefix="1" applyNumberFormat="1" applyFont="1" applyFill="1" applyBorder="1" applyAlignment="1">
      <alignment horizontal="center"/>
    </xf>
    <xf numFmtId="38" fontId="5" fillId="0" borderId="0" xfId="0" applyNumberFormat="1" applyFont="1" applyBorder="1"/>
    <xf numFmtId="38" fontId="5" fillId="0" borderId="0" xfId="0" applyNumberFormat="1" applyFont="1"/>
    <xf numFmtId="38" fontId="5" fillId="0" borderId="0" xfId="0" applyNumberFormat="1" applyFont="1" applyAlignment="1"/>
    <xf numFmtId="165" fontId="5" fillId="0" borderId="0" xfId="0" applyNumberFormat="1" applyFont="1" applyFill="1" applyBorder="1"/>
    <xf numFmtId="165" fontId="0" fillId="0" borderId="0" xfId="0" applyNumberFormat="1"/>
    <xf numFmtId="38" fontId="6" fillId="0" borderId="0" xfId="1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38" fontId="8" fillId="0" borderId="0" xfId="0" applyNumberFormat="1" applyFont="1"/>
    <xf numFmtId="38" fontId="6" fillId="5" borderId="2" xfId="1" applyNumberFormat="1" applyFont="1" applyFill="1" applyBorder="1" applyAlignment="1">
      <alignment horizontal="right" wrapText="1"/>
    </xf>
    <xf numFmtId="38" fontId="5" fillId="5" borderId="0" xfId="0" applyNumberFormat="1" applyFont="1" applyFill="1"/>
    <xf numFmtId="38" fontId="9" fillId="5" borderId="2" xfId="1" applyNumberFormat="1" applyFont="1" applyFill="1" applyBorder="1" applyAlignment="1">
      <alignment horizontal="right" wrapText="1"/>
    </xf>
    <xf numFmtId="0" fontId="3" fillId="0" borderId="0" xfId="0" applyFont="1" applyBorder="1" applyAlignment="1">
      <alignment horizontal="center"/>
    </xf>
    <xf numFmtId="38" fontId="6" fillId="0" borderId="2" xfId="1" quotePrefix="1" applyNumberFormat="1" applyFont="1" applyFill="1" applyBorder="1" applyAlignment="1">
      <alignment horizontal="right" wrapText="1"/>
    </xf>
    <xf numFmtId="38" fontId="9" fillId="0" borderId="2" xfId="1" applyNumberFormat="1" applyFont="1" applyFill="1" applyBorder="1" applyAlignment="1">
      <alignment horizontal="right" wrapText="1"/>
    </xf>
    <xf numFmtId="0" fontId="0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6" fillId="0" borderId="12" xfId="1" applyNumberFormat="1" applyFont="1" applyFill="1" applyBorder="1" applyAlignment="1">
      <alignment horizontal="right" wrapText="1"/>
    </xf>
    <xf numFmtId="38" fontId="0" fillId="0" borderId="0" xfId="1" applyNumberFormat="1" applyFont="1"/>
    <xf numFmtId="0" fontId="3" fillId="0" borderId="0" xfId="0" applyFont="1" applyBorder="1" applyAlignment="1">
      <alignment horizontal="center"/>
    </xf>
    <xf numFmtId="14" fontId="5" fillId="0" borderId="0" xfId="0" quotePrefix="1" applyNumberFormat="1" applyFont="1" applyBorder="1" applyAlignment="1">
      <alignment horizontal="center"/>
    </xf>
    <xf numFmtId="0" fontId="5" fillId="0" borderId="0" xfId="0" quotePrefix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3" fontId="5" fillId="0" borderId="0" xfId="0" applyNumberFormat="1" applyFont="1"/>
    <xf numFmtId="3" fontId="6" fillId="5" borderId="2" xfId="1" applyNumberFormat="1" applyFont="1" applyFill="1" applyBorder="1" applyAlignment="1">
      <alignment horizontal="right" wrapText="1"/>
    </xf>
    <xf numFmtId="3" fontId="6" fillId="0" borderId="2" xfId="1" applyNumberFormat="1" applyFont="1" applyFill="1" applyBorder="1" applyAlignment="1">
      <alignment horizontal="right" wrapText="1"/>
    </xf>
    <xf numFmtId="38" fontId="6" fillId="5" borderId="2" xfId="1" quotePrefix="1" applyNumberFormat="1" applyFont="1" applyFill="1" applyBorder="1" applyAlignment="1">
      <alignment horizontal="right" wrapText="1"/>
    </xf>
    <xf numFmtId="3" fontId="5" fillId="5" borderId="0" xfId="0" quotePrefix="1" applyNumberFormat="1" applyFont="1" applyFill="1"/>
    <xf numFmtId="3" fontId="5" fillId="5" borderId="0" xfId="0" applyNumberFormat="1" applyFont="1" applyFill="1"/>
    <xf numFmtId="3" fontId="9" fillId="5" borderId="2" xfId="1" applyNumberFormat="1" applyFont="1" applyFill="1" applyBorder="1" applyAlignment="1">
      <alignment horizontal="right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4" fontId="0" fillId="0" borderId="0" xfId="0" quotePrefix="1" applyNumberForma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14" fontId="0" fillId="0" borderId="0" xfId="0" quotePrefix="1" applyNumberForma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6" fillId="0" borderId="2" xfId="44" applyNumberFormat="1" applyFont="1" applyFill="1" applyBorder="1" applyAlignment="1">
      <alignment horizontal="right" wrapText="1"/>
    </xf>
    <xf numFmtId="38" fontId="5" fillId="0" borderId="0" xfId="1" applyNumberFormat="1" applyFont="1" applyFill="1" applyBorder="1"/>
    <xf numFmtId="38" fontId="4" fillId="0" borderId="1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4" fillId="37" borderId="0" xfId="0" applyNumberFormat="1" applyFont="1" applyFill="1" applyBorder="1" applyAlignment="1">
      <alignment horizontal="center"/>
    </xf>
    <xf numFmtId="38" fontId="4" fillId="38" borderId="0" xfId="0" quotePrefix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43" fontId="0" fillId="0" borderId="0" xfId="1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27" fillId="0" borderId="0" xfId="1" applyNumberFormat="1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4" fillId="0" borderId="1" xfId="2" applyNumberFormat="1" applyFont="1" applyFill="1" applyBorder="1" applyAlignment="1">
      <alignment horizontal="right"/>
    </xf>
    <xf numFmtId="38" fontId="7" fillId="0" borderId="1" xfId="2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165" fontId="4" fillId="0" borderId="1" xfId="2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165" fontId="4" fillId="0" borderId="1" xfId="2" applyNumberFormat="1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38" fontId="7" fillId="0" borderId="1" xfId="2" applyNumberFormat="1" applyFont="1" applyBorder="1"/>
    <xf numFmtId="38" fontId="28" fillId="0" borderId="0" xfId="0" applyNumberFormat="1" applyFont="1"/>
    <xf numFmtId="0" fontId="3" fillId="0" borderId="0" xfId="0" applyFont="1" applyBorder="1" applyAlignment="1">
      <alignment horizontal="center"/>
    </xf>
    <xf numFmtId="38" fontId="7" fillId="0" borderId="1" xfId="2" applyNumberFormat="1" applyFont="1" applyBorder="1" applyAlignment="1">
      <alignment horizontal="right"/>
    </xf>
    <xf numFmtId="38" fontId="29" fillId="5" borderId="2" xfId="1" applyNumberFormat="1" applyFont="1" applyFill="1" applyBorder="1" applyAlignment="1">
      <alignment horizontal="right" wrapText="1"/>
    </xf>
    <xf numFmtId="0" fontId="3" fillId="0" borderId="0" xfId="0" applyFont="1" applyBorder="1" applyAlignment="1">
      <alignment horizontal="center"/>
    </xf>
    <xf numFmtId="166" fontId="0" fillId="0" borderId="0" xfId="1" applyNumberFormat="1" applyFont="1"/>
    <xf numFmtId="0" fontId="26" fillId="0" borderId="0" xfId="0" applyFont="1" applyFill="1"/>
    <xf numFmtId="0" fontId="30" fillId="0" borderId="0" xfId="0" applyFont="1" applyFill="1" applyAlignment="1" applyProtection="1">
      <alignment horizontal="left"/>
    </xf>
    <xf numFmtId="14" fontId="31" fillId="0" borderId="0" xfId="0" applyNumberFormat="1" applyFont="1" applyFill="1" applyBorder="1" applyAlignment="1">
      <alignment horizontal="center" vertical="center"/>
    </xf>
    <xf numFmtId="164" fontId="30" fillId="0" borderId="0" xfId="1" applyNumberFormat="1" applyFont="1" applyFill="1" applyAlignment="1" applyProtection="1">
      <alignment horizontal="left"/>
    </xf>
    <xf numFmtId="0" fontId="0" fillId="0" borderId="0" xfId="0" quotePrefix="1" applyFont="1" applyFill="1"/>
    <xf numFmtId="0" fontId="0" fillId="0" borderId="0" xfId="0" applyFont="1" applyFill="1"/>
    <xf numFmtId="0" fontId="32" fillId="0" borderId="0" xfId="0" applyFont="1" applyFill="1" applyAlignment="1" applyProtection="1">
      <alignment horizontal="left"/>
    </xf>
    <xf numFmtId="0" fontId="0" fillId="0" borderId="0" xfId="0" applyFont="1" applyFill="1" applyAlignment="1" applyProtection="1">
      <alignment horizontal="left"/>
    </xf>
    <xf numFmtId="164" fontId="30" fillId="0" borderId="0" xfId="1" applyNumberFormat="1" applyFont="1" applyAlignment="1" applyProtection="1">
      <alignment horizontal="left"/>
    </xf>
    <xf numFmtId="0" fontId="33" fillId="0" borderId="0" xfId="0" applyFont="1" applyFill="1" applyBorder="1" applyAlignment="1" applyProtection="1">
      <alignment horizontal="center"/>
    </xf>
    <xf numFmtId="0" fontId="30" fillId="0" borderId="0" xfId="0" applyFont="1" applyAlignment="1" applyProtection="1">
      <alignment horizontal="left"/>
    </xf>
    <xf numFmtId="0" fontId="34" fillId="0" borderId="0" xfId="0" applyFont="1" applyFill="1"/>
    <xf numFmtId="164" fontId="30" fillId="0" borderId="0" xfId="1" applyNumberFormat="1" applyFont="1" applyFill="1" applyBorder="1" applyAlignment="1" applyProtection="1">
      <alignment horizontal="right"/>
    </xf>
    <xf numFmtId="164" fontId="30" fillId="0" borderId="0" xfId="1" applyNumberFormat="1" applyFont="1" applyFill="1" applyBorder="1" applyAlignment="1" applyProtection="1">
      <alignment horizontal="left"/>
    </xf>
    <xf numFmtId="0" fontId="0" fillId="0" borderId="0" xfId="0" quotePrefix="1" applyFont="1"/>
    <xf numFmtId="0" fontId="35" fillId="0" borderId="0" xfId="0" applyFont="1"/>
    <xf numFmtId="164" fontId="30" fillId="0" borderId="0" xfId="1" applyNumberFormat="1" applyFont="1" applyFill="1"/>
    <xf numFmtId="38" fontId="30" fillId="0" borderId="0" xfId="1" applyNumberFormat="1" applyFont="1" applyAlignment="1" applyProtection="1">
      <alignment horizontal="right"/>
    </xf>
    <xf numFmtId="38" fontId="30" fillId="0" borderId="0" xfId="1" applyNumberFormat="1" applyFont="1" applyFill="1" applyAlignment="1" applyProtection="1">
      <alignment horizontal="right"/>
    </xf>
    <xf numFmtId="165" fontId="30" fillId="0" borderId="0" xfId="2" applyNumberFormat="1" applyFont="1" applyFill="1" applyAlignment="1">
      <alignment horizontal="center"/>
    </xf>
    <xf numFmtId="0" fontId="30" fillId="0" borderId="0" xfId="0" applyFont="1" applyFill="1" applyAlignment="1"/>
    <xf numFmtId="0" fontId="30" fillId="0" borderId="0" xfId="0" applyFont="1" applyFill="1"/>
    <xf numFmtId="0" fontId="33" fillId="0" borderId="0" xfId="0" applyFont="1" applyFill="1"/>
    <xf numFmtId="0" fontId="36" fillId="0" borderId="0" xfId="0" applyFont="1" applyFill="1"/>
    <xf numFmtId="14" fontId="31" fillId="0" borderId="0" xfId="0" applyNumberFormat="1" applyFont="1" applyFill="1"/>
    <xf numFmtId="0" fontId="37" fillId="0" borderId="0" xfId="0" applyFont="1" applyFill="1"/>
    <xf numFmtId="0" fontId="30" fillId="0" borderId="0" xfId="0" quotePrefix="1" applyFont="1" applyFill="1"/>
    <xf numFmtId="0" fontId="30" fillId="0" borderId="0" xfId="0" quotePrefix="1" applyFont="1"/>
    <xf numFmtId="164" fontId="30" fillId="0" borderId="0" xfId="2" applyNumberFormat="1" applyFont="1" applyFill="1"/>
    <xf numFmtId="165" fontId="30" fillId="0" borderId="0" xfId="2" applyNumberFormat="1" applyFont="1" applyFill="1"/>
    <xf numFmtId="164" fontId="30" fillId="0" borderId="0" xfId="0" applyNumberFormat="1" applyFont="1" applyFill="1"/>
    <xf numFmtId="43" fontId="30" fillId="0" borderId="0" xfId="1" applyFont="1" applyFill="1" applyAlignment="1">
      <alignment vertical="top"/>
    </xf>
    <xf numFmtId="164" fontId="30" fillId="0" borderId="0" xfId="1" applyNumberFormat="1" applyFont="1"/>
    <xf numFmtId="43" fontId="30" fillId="0" borderId="0" xfId="1" applyFont="1" applyFill="1" applyAlignment="1">
      <alignment wrapText="1"/>
    </xf>
    <xf numFmtId="38" fontId="30" fillId="0" borderId="0" xfId="1" applyNumberFormat="1" applyFont="1" applyFill="1" applyAlignment="1">
      <alignment horizontal="right"/>
    </xf>
    <xf numFmtId="38" fontId="30" fillId="0" borderId="0" xfId="0" applyNumberFormat="1" applyFont="1" applyFill="1"/>
    <xf numFmtId="0" fontId="30" fillId="0" borderId="0" xfId="0" applyFont="1" applyFill="1" applyBorder="1" applyAlignment="1">
      <alignment horizontal="left" vertical="top"/>
    </xf>
    <xf numFmtId="165" fontId="30" fillId="0" borderId="1" xfId="2" applyNumberFormat="1" applyFont="1" applyFill="1" applyBorder="1"/>
    <xf numFmtId="165" fontId="30" fillId="0" borderId="0" xfId="0" applyNumberFormat="1" applyFont="1" applyFill="1"/>
    <xf numFmtId="164" fontId="30" fillId="0" borderId="0" xfId="1" applyNumberFormat="1" applyFont="1" applyFill="1" applyBorder="1"/>
    <xf numFmtId="165" fontId="30" fillId="0" borderId="0" xfId="0" applyNumberFormat="1" applyFont="1" applyFill="1" applyBorder="1" applyAlignment="1">
      <alignment horizontal="right"/>
    </xf>
    <xf numFmtId="165" fontId="30" fillId="0" borderId="0" xfId="2" applyNumberFormat="1" applyFont="1" applyFill="1" applyBorder="1"/>
    <xf numFmtId="164" fontId="30" fillId="0" borderId="0" xfId="1" applyNumberFormat="1" applyFont="1" applyAlignment="1" applyProtection="1">
      <alignment horizontal="right"/>
    </xf>
    <xf numFmtId="38" fontId="30" fillId="0" borderId="0" xfId="1" applyNumberFormat="1" applyFont="1" applyBorder="1" applyAlignment="1" applyProtection="1">
      <alignment horizontal="right"/>
    </xf>
    <xf numFmtId="164" fontId="30" fillId="0" borderId="0" xfId="1" applyNumberFormat="1" applyFont="1" applyFill="1" applyAlignment="1" applyProtection="1">
      <alignment horizontal="right"/>
    </xf>
    <xf numFmtId="38" fontId="30" fillId="0" borderId="0" xfId="1" applyNumberFormat="1" applyFont="1" applyFill="1" applyBorder="1" applyAlignment="1" applyProtection="1">
      <alignment horizontal="right"/>
    </xf>
    <xf numFmtId="38" fontId="30" fillId="0" borderId="0" xfId="0" applyNumberFormat="1" applyFont="1" applyFill="1" applyBorder="1"/>
    <xf numFmtId="0" fontId="38" fillId="0" borderId="0" xfId="0" applyFont="1" applyFill="1"/>
    <xf numFmtId="0" fontId="30" fillId="0" borderId="0" xfId="0" applyFont="1" applyAlignment="1">
      <alignment vertical="center"/>
    </xf>
    <xf numFmtId="165" fontId="30" fillId="0" borderId="0" xfId="1" applyNumberFormat="1" applyFont="1" applyFill="1"/>
    <xf numFmtId="0" fontId="30" fillId="0" borderId="0" xfId="0" applyFont="1" applyFill="1" applyAlignment="1">
      <alignment horizontal="center"/>
    </xf>
    <xf numFmtId="164" fontId="30" fillId="0" borderId="0" xfId="1" applyNumberFormat="1" applyFont="1" applyFill="1" applyAlignment="1">
      <alignment vertical="top"/>
    </xf>
    <xf numFmtId="164" fontId="30" fillId="0" borderId="0" xfId="1" applyNumberFormat="1" applyFont="1" applyFill="1" applyAlignment="1">
      <alignment wrapText="1"/>
    </xf>
    <xf numFmtId="164" fontId="30" fillId="0" borderId="1" xfId="1" applyNumberFormat="1" applyFont="1" applyFill="1" applyBorder="1"/>
    <xf numFmtId="43" fontId="30" fillId="0" borderId="0" xfId="1" applyFont="1" applyFill="1" applyBorder="1" applyAlignment="1" applyProtection="1">
      <alignment horizontal="right"/>
    </xf>
    <xf numFmtId="3" fontId="30" fillId="0" borderId="0" xfId="0" applyNumberFormat="1" applyFont="1" applyFill="1"/>
    <xf numFmtId="43" fontId="30" fillId="0" borderId="0" xfId="0" applyNumberFormat="1" applyFont="1" applyFill="1"/>
    <xf numFmtId="0" fontId="26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NumberFormat="1" applyFont="1" applyFill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/>
    <xf numFmtId="43" fontId="30" fillId="0" borderId="0" xfId="1" applyFont="1" applyFill="1"/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_Sheet1" xfId="44" xr:uid="{00000000-0005-0000-0000-000027000000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161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7"/>
  <sheetViews>
    <sheetView workbookViewId="0">
      <selection activeCell="A3" sqref="A3:D3"/>
    </sheetView>
  </sheetViews>
  <sheetFormatPr defaultRowHeight="14.4" x14ac:dyDescent="0.3"/>
  <cols>
    <col min="1" max="1" width="6.5546875" customWidth="1"/>
    <col min="2" max="2" width="52.88671875" bestFit="1" customWidth="1"/>
    <col min="3" max="3" width="63.109375" bestFit="1" customWidth="1"/>
    <col min="4" max="4" width="36.44140625" customWidth="1"/>
  </cols>
  <sheetData>
    <row r="1" spans="1:4" ht="15.6" x14ac:dyDescent="0.3">
      <c r="A1" s="164" t="s">
        <v>0</v>
      </c>
      <c r="B1" s="164"/>
      <c r="C1" s="164"/>
      <c r="D1" s="164"/>
    </row>
    <row r="2" spans="1:4" ht="15.6" x14ac:dyDescent="0.3">
      <c r="A2" s="164" t="s">
        <v>93</v>
      </c>
      <c r="B2" s="164"/>
      <c r="C2" s="164"/>
      <c r="D2" s="164"/>
    </row>
    <row r="3" spans="1:4" ht="15.6" x14ac:dyDescent="0.3">
      <c r="A3" s="164" t="s">
        <v>116</v>
      </c>
      <c r="B3" s="164"/>
      <c r="C3" s="164"/>
      <c r="D3" s="164"/>
    </row>
    <row r="6" spans="1:4" ht="15.6" x14ac:dyDescent="0.3">
      <c r="A6" s="118" t="s">
        <v>2</v>
      </c>
      <c r="B6" s="118" t="s">
        <v>91</v>
      </c>
      <c r="C6" s="118" t="s">
        <v>3</v>
      </c>
      <c r="D6" s="118" t="s">
        <v>94</v>
      </c>
    </row>
    <row r="7" spans="1:4" x14ac:dyDescent="0.3">
      <c r="A7" s="111" t="s">
        <v>89</v>
      </c>
      <c r="B7" s="112" t="s">
        <v>90</v>
      </c>
      <c r="C7" s="112" t="s">
        <v>95</v>
      </c>
      <c r="D7" s="112" t="s">
        <v>96</v>
      </c>
    </row>
    <row r="8" spans="1:4" x14ac:dyDescent="0.3">
      <c r="A8" s="111" t="s">
        <v>4</v>
      </c>
      <c r="B8" s="113" t="s">
        <v>27</v>
      </c>
      <c r="C8" s="112" t="s">
        <v>97</v>
      </c>
      <c r="D8" s="112" t="s">
        <v>98</v>
      </c>
    </row>
    <row r="9" spans="1:4" x14ac:dyDescent="0.3">
      <c r="A9" s="121" t="s">
        <v>4</v>
      </c>
      <c r="B9" s="113" t="s">
        <v>88</v>
      </c>
      <c r="C9" s="122" t="s">
        <v>121</v>
      </c>
      <c r="D9" s="112" t="s">
        <v>109</v>
      </c>
    </row>
    <row r="10" spans="1:4" x14ac:dyDescent="0.3">
      <c r="A10" s="111" t="s">
        <v>5</v>
      </c>
      <c r="B10" s="114" t="s">
        <v>28</v>
      </c>
      <c r="C10" s="112" t="s">
        <v>99</v>
      </c>
      <c r="D10" s="112" t="s">
        <v>98</v>
      </c>
    </row>
    <row r="11" spans="1:4" x14ac:dyDescent="0.3">
      <c r="A11" s="111" t="s">
        <v>6</v>
      </c>
      <c r="B11" s="114" t="s">
        <v>7</v>
      </c>
      <c r="C11" s="112" t="s">
        <v>100</v>
      </c>
      <c r="D11" s="112" t="s">
        <v>101</v>
      </c>
    </row>
    <row r="12" spans="1:4" x14ac:dyDescent="0.3">
      <c r="A12" s="111" t="s">
        <v>8</v>
      </c>
      <c r="B12" s="114" t="s">
        <v>9</v>
      </c>
      <c r="C12" s="112" t="s">
        <v>102</v>
      </c>
      <c r="D12" s="112" t="s">
        <v>101</v>
      </c>
    </row>
    <row r="13" spans="1:4" x14ac:dyDescent="0.3">
      <c r="A13" s="111" t="s">
        <v>10</v>
      </c>
      <c r="B13" s="114" t="s">
        <v>11</v>
      </c>
      <c r="C13" s="112" t="s">
        <v>103</v>
      </c>
      <c r="D13" s="112" t="s">
        <v>101</v>
      </c>
    </row>
    <row r="14" spans="1:4" x14ac:dyDescent="0.3">
      <c r="A14" s="111" t="s">
        <v>12</v>
      </c>
      <c r="B14" s="113" t="s">
        <v>13</v>
      </c>
      <c r="C14" s="112" t="s">
        <v>13</v>
      </c>
      <c r="D14" s="112" t="s">
        <v>117</v>
      </c>
    </row>
    <row r="15" spans="1:4" x14ac:dyDescent="0.3">
      <c r="A15" s="111" t="s">
        <v>14</v>
      </c>
      <c r="B15" s="114" t="s">
        <v>15</v>
      </c>
      <c r="C15" s="112" t="s">
        <v>115</v>
      </c>
      <c r="D15" s="112" t="s">
        <v>123</v>
      </c>
    </row>
    <row r="16" spans="1:4" x14ac:dyDescent="0.3">
      <c r="A16" s="111" t="s">
        <v>16</v>
      </c>
      <c r="B16" s="114" t="s">
        <v>105</v>
      </c>
      <c r="C16" s="112" t="s">
        <v>106</v>
      </c>
      <c r="D16" s="112" t="s">
        <v>107</v>
      </c>
    </row>
    <row r="17" spans="1:6" x14ac:dyDescent="0.3">
      <c r="A17" s="111" t="s">
        <v>18</v>
      </c>
      <c r="B17" s="114" t="s">
        <v>87</v>
      </c>
      <c r="C17" s="112" t="s">
        <v>108</v>
      </c>
      <c r="D17" s="112" t="s">
        <v>109</v>
      </c>
    </row>
    <row r="18" spans="1:6" s="40" customFormat="1" x14ac:dyDescent="0.3">
      <c r="A18" s="111" t="s">
        <v>118</v>
      </c>
      <c r="B18" s="112" t="s">
        <v>119</v>
      </c>
      <c r="C18" s="112" t="s">
        <v>120</v>
      </c>
      <c r="D18" s="112" t="s">
        <v>124</v>
      </c>
      <c r="F18"/>
    </row>
    <row r="19" spans="1:6" s="40" customFormat="1" ht="15.6" x14ac:dyDescent="0.3">
      <c r="A19" s="133" t="s">
        <v>122</v>
      </c>
      <c r="B19" s="143" t="s">
        <v>125</v>
      </c>
      <c r="C19" s="112" t="s">
        <v>97</v>
      </c>
      <c r="D19" s="112" t="s">
        <v>107</v>
      </c>
      <c r="F19"/>
    </row>
    <row r="20" spans="1:6" x14ac:dyDescent="0.3">
      <c r="A20" s="111" t="s">
        <v>19</v>
      </c>
      <c r="B20" s="114" t="s">
        <v>92</v>
      </c>
      <c r="C20" s="112" t="s">
        <v>110</v>
      </c>
      <c r="D20" s="112" t="s">
        <v>107</v>
      </c>
    </row>
    <row r="21" spans="1:6" x14ac:dyDescent="0.3">
      <c r="A21" s="111" t="s">
        <v>20</v>
      </c>
      <c r="B21" s="114" t="s">
        <v>21</v>
      </c>
      <c r="C21" s="112" t="s">
        <v>111</v>
      </c>
      <c r="D21" s="112" t="s">
        <v>107</v>
      </c>
    </row>
    <row r="22" spans="1:6" x14ac:dyDescent="0.3">
      <c r="A22" s="111" t="s">
        <v>22</v>
      </c>
      <c r="B22" s="114" t="s">
        <v>23</v>
      </c>
      <c r="C22" s="112" t="s">
        <v>112</v>
      </c>
      <c r="D22" s="112" t="s">
        <v>104</v>
      </c>
    </row>
    <row r="24" spans="1:6" ht="15.6" x14ac:dyDescent="0.3">
      <c r="C24" s="107"/>
    </row>
    <row r="27" spans="1:6" ht="15.6" x14ac:dyDescent="0.3">
      <c r="C27" s="107"/>
    </row>
  </sheetData>
  <mergeCells count="3">
    <mergeCell ref="A1:D1"/>
    <mergeCell ref="A2:D2"/>
    <mergeCell ref="A3:D3"/>
  </mergeCells>
  <pageMargins left="0.2" right="0.2" top="0.75" bottom="0.75" header="0.3" footer="0.3"/>
  <pageSetup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40"/>
  <sheetViews>
    <sheetView tabSelected="1" workbookViewId="0">
      <selection activeCell="AB6" sqref="AB6"/>
    </sheetView>
  </sheetViews>
  <sheetFormatPr defaultColWidth="9.109375" defaultRowHeight="15.6" x14ac:dyDescent="0.3"/>
  <cols>
    <col min="1" max="1" width="7" style="128" customWidth="1"/>
    <col min="2" max="2" width="53.44140625" style="128" customWidth="1"/>
    <col min="3" max="4" width="0.109375" style="128" customWidth="1"/>
    <col min="5" max="5" width="13.88671875" style="128" hidden="1" customWidth="1"/>
    <col min="6" max="7" width="14.5546875" style="128" hidden="1" customWidth="1"/>
    <col min="8" max="8" width="0.109375" style="128" hidden="1" customWidth="1"/>
    <col min="9" max="9" width="16.5546875" style="128" hidden="1" customWidth="1"/>
    <col min="10" max="10" width="14.5546875" style="128" hidden="1" customWidth="1"/>
    <col min="11" max="11" width="15.44140625" style="128" hidden="1" customWidth="1"/>
    <col min="12" max="12" width="0.109375" style="128" hidden="1" customWidth="1"/>
    <col min="13" max="15" width="15.44140625" style="128" hidden="1" customWidth="1"/>
    <col min="16" max="16" width="14" style="123" hidden="1" customWidth="1"/>
    <col min="17" max="17" width="15.6640625" style="123" hidden="1" customWidth="1"/>
    <col min="18" max="19" width="14.88671875" style="128" hidden="1" customWidth="1"/>
    <col min="20" max="21" width="15.5546875" style="128" hidden="1" customWidth="1"/>
    <col min="22" max="24" width="15.5546875" style="128" customWidth="1"/>
    <col min="25" max="25" width="15.6640625" style="123" hidden="1" customWidth="1"/>
    <col min="26" max="26" width="15.21875" style="169" bestFit="1" customWidth="1"/>
    <col min="27" max="27" width="12.44140625" style="128" customWidth="1"/>
    <col min="28" max="16384" width="9.109375" style="128"/>
  </cols>
  <sheetData>
    <row r="1" spans="1:27" ht="15" customHeight="1" x14ac:dyDescent="0.3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</row>
    <row r="2" spans="1:27" x14ac:dyDescent="0.3">
      <c r="A2" s="165" t="s">
        <v>113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</row>
    <row r="3" spans="1:27" x14ac:dyDescent="0.3">
      <c r="A3" s="165" t="s">
        <v>114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</row>
    <row r="4" spans="1:27" x14ac:dyDescent="0.3">
      <c r="A4" s="166" t="s">
        <v>132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</row>
    <row r="5" spans="1:27" x14ac:dyDescent="0.3"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</row>
    <row r="6" spans="1:27" s="130" customFormat="1" x14ac:dyDescent="0.3">
      <c r="A6" s="129" t="s">
        <v>1</v>
      </c>
      <c r="C6" s="109">
        <v>44377</v>
      </c>
      <c r="D6" s="109">
        <v>44469</v>
      </c>
      <c r="E6" s="109">
        <v>42643</v>
      </c>
      <c r="F6" s="109">
        <v>44561</v>
      </c>
      <c r="G6" s="109">
        <v>44651</v>
      </c>
      <c r="H6" s="109">
        <v>44742</v>
      </c>
      <c r="I6" s="109">
        <v>44834</v>
      </c>
      <c r="J6" s="131">
        <v>44926</v>
      </c>
      <c r="K6" s="131">
        <v>45016</v>
      </c>
      <c r="L6" s="109">
        <v>45107</v>
      </c>
      <c r="M6" s="109">
        <v>45199</v>
      </c>
      <c r="N6" s="109">
        <v>45291</v>
      </c>
      <c r="O6" s="109">
        <v>45382</v>
      </c>
      <c r="P6" s="109">
        <v>45473</v>
      </c>
      <c r="Q6" s="109">
        <v>45565</v>
      </c>
      <c r="R6" s="109">
        <v>45657</v>
      </c>
      <c r="S6" s="109">
        <v>45747</v>
      </c>
      <c r="T6" s="109">
        <v>45838</v>
      </c>
      <c r="U6" s="109">
        <v>45930</v>
      </c>
      <c r="V6" s="109">
        <v>46022</v>
      </c>
      <c r="W6" s="109">
        <v>46112</v>
      </c>
      <c r="X6" s="109"/>
      <c r="Y6" s="109">
        <v>45657</v>
      </c>
      <c r="Z6" s="109">
        <v>45747</v>
      </c>
    </row>
    <row r="7" spans="1:27" x14ac:dyDescent="0.3">
      <c r="A7" s="132" t="s">
        <v>2</v>
      </c>
      <c r="B7" s="132" t="s">
        <v>91</v>
      </c>
      <c r="C7" s="157"/>
      <c r="D7" s="157"/>
      <c r="F7" s="109"/>
      <c r="S7" s="123"/>
      <c r="Z7" s="128"/>
    </row>
    <row r="8" spans="1:27" x14ac:dyDescent="0.3">
      <c r="A8" s="133" t="s">
        <v>89</v>
      </c>
      <c r="B8" s="128" t="s">
        <v>90</v>
      </c>
      <c r="C8" s="126">
        <f>7472052.45+30021405-6050000</f>
        <v>31443457.450000003</v>
      </c>
      <c r="D8" s="126">
        <f>7472052.45+30021405-6050000-30000000+607932</f>
        <v>2051389.450000003</v>
      </c>
      <c r="F8" s="126">
        <f>7472052.45+30021405-6050000-30000000+607932+136798</f>
        <v>2188187.450000003</v>
      </c>
      <c r="G8" s="126">
        <f>7472052.45+30021405-6050000-30000000+607932-471134+226562</f>
        <v>1806817.450000003</v>
      </c>
      <c r="H8" s="126">
        <f>7472052.45+30021405-6050000-30000000-917450</f>
        <v>526007.45000000298</v>
      </c>
      <c r="I8" s="126">
        <f>7472052.45+30021405-6050000-30000000-917450</f>
        <v>526007.45000000298</v>
      </c>
      <c r="J8" s="126">
        <f>7472052.45+30021405-6050000-30000000-917450+19000-38000</f>
        <v>507007.45000000298</v>
      </c>
      <c r="K8" s="126">
        <f>7472052.45+30021405-6050000-30000000-917450+19000+978272</f>
        <v>1523279.450000003</v>
      </c>
      <c r="L8" s="126">
        <f>7472052.45+30021405-6050000-30000000-917450+19000+978272+194833</f>
        <v>1718112.450000003</v>
      </c>
      <c r="M8" s="126">
        <f>7472052.45+30021405-6050000-30000000-917450+19000+978272+194833-211769</f>
        <v>1506343.450000003</v>
      </c>
      <c r="N8" s="126">
        <v>4218444</v>
      </c>
      <c r="O8" s="126">
        <v>1375796.57</v>
      </c>
      <c r="P8" s="126">
        <v>3802861</v>
      </c>
      <c r="Q8" s="156">
        <v>5840801.8600000003</v>
      </c>
      <c r="R8" s="156">
        <v>5959357.1699999971</v>
      </c>
      <c r="S8" s="156">
        <v>5104016.32</v>
      </c>
      <c r="T8" s="156">
        <v>1515361.7800000019</v>
      </c>
      <c r="U8" s="156">
        <v>6427423.9599999981</v>
      </c>
      <c r="V8" s="156">
        <v>41284027.570000075</v>
      </c>
      <c r="W8" s="156">
        <v>20199214.149999943</v>
      </c>
      <c r="Y8" s="156">
        <v>5959357.1699999971</v>
      </c>
      <c r="Z8" s="156">
        <v>5104016.32</v>
      </c>
      <c r="AA8" s="163"/>
    </row>
    <row r="9" spans="1:27" x14ac:dyDescent="0.3">
      <c r="A9" s="134" t="s">
        <v>4</v>
      </c>
      <c r="B9" s="108" t="s">
        <v>88</v>
      </c>
      <c r="C9" s="123">
        <v>3318357</v>
      </c>
      <c r="D9" s="135">
        <f>4667342-2196793</f>
        <v>2470549</v>
      </c>
      <c r="E9" s="136"/>
      <c r="F9" s="119">
        <f>4667342+3318357-2301315</f>
        <v>5684384</v>
      </c>
      <c r="G9" s="137">
        <v>3525627</v>
      </c>
      <c r="H9" s="137">
        <v>3495016</v>
      </c>
      <c r="I9" s="137">
        <v>2756923</v>
      </c>
      <c r="J9" s="137">
        <v>6249262</v>
      </c>
      <c r="K9" s="123">
        <v>2473032</v>
      </c>
      <c r="L9" s="124">
        <v>2391671</v>
      </c>
      <c r="M9" s="124">
        <v>5295909</v>
      </c>
      <c r="N9" s="124">
        <v>5050152</v>
      </c>
      <c r="O9" s="124">
        <v>1093735</v>
      </c>
      <c r="P9" s="123">
        <v>901077.02999999933</v>
      </c>
      <c r="Q9" s="123">
        <v>3606681</v>
      </c>
      <c r="R9" s="123">
        <v>4155570</v>
      </c>
      <c r="S9" s="123">
        <v>609975</v>
      </c>
      <c r="T9" s="158">
        <v>600771.0700000003</v>
      </c>
      <c r="U9" s="158">
        <v>4628815.5</v>
      </c>
      <c r="V9" s="158">
        <v>3724401.5</v>
      </c>
      <c r="W9" s="158">
        <v>267556.63999999966</v>
      </c>
      <c r="X9" s="138"/>
      <c r="Y9" s="123">
        <v>4155570</v>
      </c>
      <c r="Z9" s="158">
        <v>609975</v>
      </c>
    </row>
    <row r="10" spans="1:27" x14ac:dyDescent="0.3">
      <c r="A10" s="133" t="s">
        <v>4</v>
      </c>
      <c r="B10" s="108" t="s">
        <v>27</v>
      </c>
      <c r="C10" s="110">
        <v>132880</v>
      </c>
      <c r="D10" s="110">
        <f>39469752-D9</f>
        <v>36999203</v>
      </c>
      <c r="E10" s="139">
        <v>25841847</v>
      </c>
      <c r="F10" s="119">
        <f>42097173-F9</f>
        <v>36412789</v>
      </c>
      <c r="G10" s="137">
        <v>14192121.239999998</v>
      </c>
      <c r="H10" s="137">
        <f>1410098+277682</f>
        <v>1687780</v>
      </c>
      <c r="I10" s="137">
        <f>5177553+45535967</f>
        <v>50713520</v>
      </c>
      <c r="J10" s="137">
        <v>37891723</v>
      </c>
      <c r="K10" s="123">
        <v>17346448</v>
      </c>
      <c r="L10" s="125">
        <v>3232876.0799999982</v>
      </c>
      <c r="M10" s="125">
        <f>54367269+5413810</f>
        <v>59781079</v>
      </c>
      <c r="N10" s="125">
        <v>39641260</v>
      </c>
      <c r="O10" s="125">
        <v>18417946</v>
      </c>
      <c r="P10" s="123">
        <v>6446091</v>
      </c>
      <c r="Q10" s="123">
        <v>72120032.519999996</v>
      </c>
      <c r="R10" s="123">
        <v>51161663.550000012</v>
      </c>
      <c r="S10" s="123">
        <v>20173852.320000008</v>
      </c>
      <c r="T10" s="159">
        <v>3416993.3300000057</v>
      </c>
      <c r="U10" s="159">
        <f>93031349.19-4628816</f>
        <v>88402533.189999998</v>
      </c>
      <c r="V10" s="159">
        <f>144696379.32-V9-81207846</f>
        <v>59764131.819999993</v>
      </c>
      <c r="W10" s="159">
        <f>23321215.39-W9</f>
        <v>23053658.75</v>
      </c>
      <c r="X10" s="140"/>
      <c r="Y10" s="123">
        <v>51161663.550000012</v>
      </c>
      <c r="Z10" s="159">
        <v>20173852.320000008</v>
      </c>
    </row>
    <row r="11" spans="1:27" x14ac:dyDescent="0.3">
      <c r="A11" s="133" t="s">
        <v>5</v>
      </c>
      <c r="B11" s="108" t="s">
        <v>28</v>
      </c>
      <c r="C11" s="110">
        <v>5081773</v>
      </c>
      <c r="D11" s="115">
        <v>12769072</v>
      </c>
      <c r="E11" s="139">
        <v>10057822.939999999</v>
      </c>
      <c r="F11" s="119">
        <v>1771761.97</v>
      </c>
      <c r="G11" s="137">
        <v>7804913.1299999999</v>
      </c>
      <c r="H11" s="137">
        <v>19496</v>
      </c>
      <c r="I11" s="137">
        <v>22422711</v>
      </c>
      <c r="J11" s="137">
        <v>9163286</v>
      </c>
      <c r="K11" s="123">
        <v>10539396</v>
      </c>
      <c r="L11" s="124">
        <v>2182379</v>
      </c>
      <c r="M11" s="124">
        <v>15777085</v>
      </c>
      <c r="N11" s="124">
        <v>5308286</v>
      </c>
      <c r="O11" s="124">
        <v>6077107</v>
      </c>
      <c r="P11" s="123">
        <v>464538.24</v>
      </c>
      <c r="Q11" s="123">
        <v>16673633.140000001</v>
      </c>
      <c r="R11" s="123">
        <v>4486070.3899999997</v>
      </c>
      <c r="S11" s="123">
        <v>17763944.32</v>
      </c>
      <c r="T11" s="123">
        <v>12318095.960000001</v>
      </c>
      <c r="U11" s="123">
        <v>10036456.869999999</v>
      </c>
      <c r="V11" s="123">
        <v>5867121.7800000003</v>
      </c>
      <c r="W11" s="123">
        <v>13382686.82</v>
      </c>
      <c r="Y11" s="123">
        <v>4486070.3899999997</v>
      </c>
      <c r="Z11" s="123">
        <v>17763944.32</v>
      </c>
    </row>
    <row r="12" spans="1:27" x14ac:dyDescent="0.3">
      <c r="A12" s="133" t="s">
        <v>6</v>
      </c>
      <c r="B12" s="108" t="s">
        <v>7</v>
      </c>
      <c r="C12" s="110">
        <v>415912</v>
      </c>
      <c r="D12" s="115">
        <v>525429</v>
      </c>
      <c r="E12" s="139">
        <v>1087806.77</v>
      </c>
      <c r="F12" s="119">
        <v>500532.27</v>
      </c>
      <c r="G12" s="137">
        <v>1214220.01</v>
      </c>
      <c r="H12" s="137">
        <v>1342051</v>
      </c>
      <c r="I12" s="137">
        <v>532824</v>
      </c>
      <c r="J12" s="137">
        <v>959921</v>
      </c>
      <c r="K12" s="123">
        <v>1429317</v>
      </c>
      <c r="L12" s="124">
        <v>2110456.23</v>
      </c>
      <c r="M12" s="124">
        <v>4682662</v>
      </c>
      <c r="N12" s="124">
        <v>2037618</v>
      </c>
      <c r="O12" s="124">
        <v>820242</v>
      </c>
      <c r="P12" s="123">
        <v>222714.52000000002</v>
      </c>
      <c r="Q12" s="123">
        <v>988741.63</v>
      </c>
      <c r="R12" s="123">
        <v>4799635.72</v>
      </c>
      <c r="S12" s="123">
        <v>581786.27</v>
      </c>
      <c r="T12" s="123">
        <v>255272.13</v>
      </c>
      <c r="U12" s="123">
        <v>1979594.44</v>
      </c>
      <c r="V12" s="123">
        <v>5439596.6100000003</v>
      </c>
      <c r="W12" s="123">
        <v>1906372.6</v>
      </c>
      <c r="Y12" s="123">
        <v>4799635.72</v>
      </c>
      <c r="Z12" s="123">
        <v>581786.27</v>
      </c>
    </row>
    <row r="13" spans="1:27" x14ac:dyDescent="0.3">
      <c r="A13" s="133" t="s">
        <v>8</v>
      </c>
      <c r="B13" s="108" t="s">
        <v>9</v>
      </c>
      <c r="C13" s="110">
        <v>1513981</v>
      </c>
      <c r="D13" s="115">
        <v>1337469</v>
      </c>
      <c r="E13" s="139">
        <v>465148.82</v>
      </c>
      <c r="F13" s="119">
        <v>1167447.47</v>
      </c>
      <c r="G13" s="137">
        <v>1868240.4</v>
      </c>
      <c r="H13" s="137">
        <v>1687492</v>
      </c>
      <c r="I13" s="137">
        <v>1041858</v>
      </c>
      <c r="J13" s="137">
        <v>872763</v>
      </c>
      <c r="K13" s="123">
        <v>834285</v>
      </c>
      <c r="L13" s="124">
        <v>869391.84</v>
      </c>
      <c r="M13" s="124">
        <v>995280</v>
      </c>
      <c r="N13" s="124">
        <v>1008707</v>
      </c>
      <c r="O13" s="124">
        <v>768856</v>
      </c>
      <c r="P13" s="123">
        <v>931468.84</v>
      </c>
      <c r="Q13" s="123">
        <v>1033894.6</v>
      </c>
      <c r="R13" s="123">
        <v>1343973.76</v>
      </c>
      <c r="S13" s="123">
        <v>1508497.44</v>
      </c>
      <c r="T13" s="123">
        <v>2103132.5299999998</v>
      </c>
      <c r="U13" s="123">
        <v>1961112.36</v>
      </c>
      <c r="V13" s="123">
        <v>1890426.47</v>
      </c>
      <c r="W13" s="123">
        <v>3060984.15</v>
      </c>
      <c r="Y13" s="123">
        <v>1343973.76</v>
      </c>
      <c r="Z13" s="123">
        <v>1508497.44</v>
      </c>
    </row>
    <row r="14" spans="1:27" x14ac:dyDescent="0.3">
      <c r="A14" s="133" t="s">
        <v>10</v>
      </c>
      <c r="B14" s="108" t="s">
        <v>11</v>
      </c>
      <c r="C14" s="110">
        <v>76275</v>
      </c>
      <c r="D14" s="115">
        <v>188645</v>
      </c>
      <c r="E14" s="139">
        <v>529855.81000000006</v>
      </c>
      <c r="F14" s="119">
        <v>156642.20000000001</v>
      </c>
      <c r="G14" s="137">
        <v>78836</v>
      </c>
      <c r="H14" s="137">
        <v>51406</v>
      </c>
      <c r="I14" s="137">
        <v>28715</v>
      </c>
      <c r="J14" s="137">
        <v>118877</v>
      </c>
      <c r="K14" s="123">
        <v>25959</v>
      </c>
      <c r="L14" s="124">
        <v>166539</v>
      </c>
      <c r="M14" s="124">
        <v>268863</v>
      </c>
      <c r="N14" s="124">
        <v>228409</v>
      </c>
      <c r="O14" s="124">
        <v>168803</v>
      </c>
      <c r="P14" s="123">
        <v>186238.68</v>
      </c>
      <c r="Q14" s="123">
        <v>129840.86</v>
      </c>
      <c r="R14" s="123">
        <v>260672.66</v>
      </c>
      <c r="S14" s="123">
        <v>279918.25</v>
      </c>
      <c r="T14" s="123">
        <v>182145.6</v>
      </c>
      <c r="U14" s="123">
        <v>154735.49</v>
      </c>
      <c r="V14" s="123">
        <v>281051.7</v>
      </c>
      <c r="W14" s="123">
        <v>254035.33</v>
      </c>
      <c r="Y14" s="123">
        <v>260672.66</v>
      </c>
      <c r="Z14" s="123">
        <v>279918.25</v>
      </c>
    </row>
    <row r="15" spans="1:27" x14ac:dyDescent="0.3">
      <c r="A15" s="133" t="s">
        <v>12</v>
      </c>
      <c r="B15" s="108" t="s">
        <v>13</v>
      </c>
      <c r="C15" s="110">
        <v>50537957</v>
      </c>
      <c r="D15" s="115">
        <v>61358467</v>
      </c>
      <c r="E15" s="139">
        <v>33745327</v>
      </c>
      <c r="F15" s="120">
        <v>55098974.280000009</v>
      </c>
      <c r="G15" s="137">
        <f>65536297.62-4970801</f>
        <v>60565496.619999997</v>
      </c>
      <c r="H15" s="137">
        <v>49494991</v>
      </c>
      <c r="I15" s="137">
        <v>62091101</v>
      </c>
      <c r="J15" s="137">
        <v>60959156</v>
      </c>
      <c r="K15" s="123">
        <v>59591216</v>
      </c>
      <c r="L15" s="123">
        <v>43393267.040000007</v>
      </c>
      <c r="M15" s="123">
        <v>53436109</v>
      </c>
      <c r="N15" s="123">
        <v>43707333</v>
      </c>
      <c r="O15" s="123">
        <v>40431810</v>
      </c>
      <c r="P15" s="123">
        <v>21568790</v>
      </c>
      <c r="Q15" s="123">
        <v>35038364.869999997</v>
      </c>
      <c r="R15" s="123">
        <v>27040372.040000003</v>
      </c>
      <c r="S15" s="123">
        <v>34868912.780000009</v>
      </c>
      <c r="T15" s="123">
        <v>24391216.599999998</v>
      </c>
      <c r="U15" s="123">
        <v>40231745.339999996</v>
      </c>
      <c r="V15" s="123">
        <v>32847298.09</v>
      </c>
      <c r="W15" s="123">
        <v>47126814.020000003</v>
      </c>
      <c r="Y15" s="123">
        <v>27040372.040000003</v>
      </c>
      <c r="Z15" s="123">
        <v>34868912.780000009</v>
      </c>
      <c r="AA15" s="137"/>
    </row>
    <row r="16" spans="1:27" x14ac:dyDescent="0.3">
      <c r="A16" s="133" t="s">
        <v>14</v>
      </c>
      <c r="B16" s="108" t="s">
        <v>15</v>
      </c>
      <c r="C16" s="110">
        <v>150066</v>
      </c>
      <c r="D16" s="115">
        <v>161551</v>
      </c>
      <c r="E16" s="139">
        <v>6256.1</v>
      </c>
      <c r="F16" s="119">
        <v>186903.96</v>
      </c>
      <c r="G16" s="137">
        <v>203839.55</v>
      </c>
      <c r="H16" s="137">
        <v>206537</v>
      </c>
      <c r="I16" s="137">
        <v>195918</v>
      </c>
      <c r="J16" s="137">
        <v>193621</v>
      </c>
      <c r="K16" s="123">
        <v>257566</v>
      </c>
      <c r="L16" s="124">
        <v>100687.73</v>
      </c>
      <c r="M16" s="124">
        <v>255744</v>
      </c>
      <c r="N16" s="124">
        <v>173499</v>
      </c>
      <c r="O16" s="124">
        <v>189496</v>
      </c>
      <c r="P16" s="123">
        <v>314977.62</v>
      </c>
      <c r="Q16" s="123">
        <v>297693.5</v>
      </c>
      <c r="R16" s="123">
        <v>402612.17</v>
      </c>
      <c r="S16" s="123">
        <v>268055.11</v>
      </c>
      <c r="T16" s="123">
        <v>322886.23</v>
      </c>
      <c r="U16" s="123">
        <v>321284.64</v>
      </c>
      <c r="V16" s="123">
        <v>132992.46</v>
      </c>
      <c r="W16" s="123">
        <v>366672.03</v>
      </c>
      <c r="Y16" s="123">
        <v>402612.17</v>
      </c>
      <c r="Z16" s="123">
        <v>268055.11</v>
      </c>
    </row>
    <row r="17" spans="1:26" x14ac:dyDescent="0.3">
      <c r="A17" s="133" t="s">
        <v>16</v>
      </c>
      <c r="B17" s="108" t="s">
        <v>17</v>
      </c>
      <c r="C17" s="110">
        <v>1853291</v>
      </c>
      <c r="D17" s="115">
        <v>1853291</v>
      </c>
      <c r="E17" s="139">
        <v>636851.27</v>
      </c>
      <c r="F17" s="119">
        <v>1990236.64</v>
      </c>
      <c r="G17" s="137">
        <v>2143873.2799999998</v>
      </c>
      <c r="H17" s="137">
        <v>125428</v>
      </c>
      <c r="I17" s="137">
        <v>125428</v>
      </c>
      <c r="J17" s="137">
        <v>125428</v>
      </c>
      <c r="K17" s="123">
        <v>208427</v>
      </c>
      <c r="L17" s="125">
        <v>3768889.16</v>
      </c>
      <c r="M17" s="125">
        <v>3780619</v>
      </c>
      <c r="N17" s="125">
        <v>3910535</v>
      </c>
      <c r="O17" s="125">
        <v>4007949</v>
      </c>
      <c r="P17" s="123">
        <v>706688.79</v>
      </c>
      <c r="Q17" s="123">
        <v>706688.79</v>
      </c>
      <c r="R17" s="123">
        <v>787269.7</v>
      </c>
      <c r="S17" s="123">
        <v>969667.64</v>
      </c>
      <c r="T17" s="123">
        <v>870375.97</v>
      </c>
      <c r="U17" s="123">
        <v>870375.97</v>
      </c>
      <c r="V17" s="123">
        <v>1220623.82</v>
      </c>
      <c r="W17" s="123">
        <v>1651360.13</v>
      </c>
      <c r="Y17" s="123">
        <v>787269.7</v>
      </c>
      <c r="Z17" s="123">
        <v>969667.64</v>
      </c>
    </row>
    <row r="18" spans="1:26" x14ac:dyDescent="0.3">
      <c r="A18" s="133" t="s">
        <v>18</v>
      </c>
      <c r="B18" s="108" t="s">
        <v>87</v>
      </c>
      <c r="C18" s="110">
        <v>290</v>
      </c>
      <c r="D18" s="115">
        <v>14705</v>
      </c>
      <c r="E18" s="139">
        <v>4775</v>
      </c>
      <c r="F18" s="119">
        <v>7352.5</v>
      </c>
      <c r="G18" s="137">
        <v>7352.5</v>
      </c>
      <c r="H18" s="139">
        <v>0</v>
      </c>
      <c r="I18" s="139">
        <v>13380</v>
      </c>
      <c r="J18" s="139">
        <v>7190</v>
      </c>
      <c r="K18" s="123">
        <v>1875</v>
      </c>
      <c r="L18" s="124">
        <v>1375</v>
      </c>
      <c r="M18" s="124">
        <v>16630</v>
      </c>
      <c r="N18" s="124">
        <v>10317</v>
      </c>
      <c r="O18" s="124">
        <v>4004</v>
      </c>
      <c r="P18" s="123">
        <v>4004</v>
      </c>
      <c r="Q18" s="123">
        <v>24404</v>
      </c>
      <c r="R18" s="123">
        <v>22404</v>
      </c>
      <c r="S18" s="123">
        <v>20404</v>
      </c>
      <c r="T18" s="123">
        <v>20404</v>
      </c>
      <c r="U18" s="123">
        <v>20404</v>
      </c>
      <c r="V18" s="123">
        <v>31622</v>
      </c>
      <c r="W18" s="123">
        <v>21420</v>
      </c>
      <c r="Y18" s="123">
        <v>22404</v>
      </c>
      <c r="Z18" s="123">
        <v>20404</v>
      </c>
    </row>
    <row r="19" spans="1:26" x14ac:dyDescent="0.3">
      <c r="A19" s="133" t="s">
        <v>128</v>
      </c>
      <c r="B19" s="108" t="s">
        <v>129</v>
      </c>
      <c r="C19" s="110"/>
      <c r="D19" s="115"/>
      <c r="E19" s="139"/>
      <c r="F19" s="119"/>
      <c r="G19" s="137"/>
      <c r="H19" s="139"/>
      <c r="I19" s="139"/>
      <c r="J19" s="139"/>
      <c r="K19" s="123"/>
      <c r="L19" s="124"/>
      <c r="M19" s="124"/>
      <c r="N19" s="124"/>
      <c r="O19" s="124"/>
      <c r="Q19" s="123">
        <v>0</v>
      </c>
      <c r="R19" s="123">
        <v>0</v>
      </c>
      <c r="S19" s="123">
        <v>0</v>
      </c>
      <c r="T19" s="123">
        <v>5223.1000000000004</v>
      </c>
      <c r="U19" s="123">
        <v>5223.1000000000004</v>
      </c>
      <c r="V19" s="123">
        <v>5223.1000000000004</v>
      </c>
      <c r="W19" s="123">
        <v>5223.1000000000004</v>
      </c>
      <c r="Y19" s="123">
        <v>0</v>
      </c>
      <c r="Z19" s="123">
        <v>0</v>
      </c>
    </row>
    <row r="20" spans="1:26" x14ac:dyDescent="0.3">
      <c r="A20" s="133" t="s">
        <v>118</v>
      </c>
      <c r="B20" s="128" t="s">
        <v>119</v>
      </c>
      <c r="C20" s="123">
        <v>0</v>
      </c>
      <c r="D20" s="139">
        <v>0</v>
      </c>
      <c r="E20" s="139">
        <v>0</v>
      </c>
      <c r="F20" s="115">
        <v>0</v>
      </c>
      <c r="G20" s="137">
        <v>0</v>
      </c>
      <c r="H20" s="139">
        <v>205167</v>
      </c>
      <c r="I20" s="139">
        <v>114346</v>
      </c>
      <c r="J20" s="139">
        <v>114346</v>
      </c>
      <c r="K20" s="123">
        <v>114346</v>
      </c>
      <c r="L20" s="141">
        <v>114345.60000000001</v>
      </c>
      <c r="M20" s="141">
        <v>114345.60000000001</v>
      </c>
      <c r="N20" s="141">
        <v>114346</v>
      </c>
      <c r="O20" s="141">
        <v>114346</v>
      </c>
      <c r="P20" s="123">
        <v>114345.60000000001</v>
      </c>
      <c r="Q20" s="123">
        <v>114345.60000000001</v>
      </c>
      <c r="R20" s="123">
        <v>114345.60000000001</v>
      </c>
      <c r="S20" s="123">
        <v>114345.60000000001</v>
      </c>
      <c r="T20" s="123">
        <v>114345.60000000001</v>
      </c>
      <c r="U20" s="123">
        <v>114345.60000000001</v>
      </c>
      <c r="V20" s="123">
        <v>114345.60000000001</v>
      </c>
      <c r="W20" s="123">
        <v>114345.60000000001</v>
      </c>
      <c r="Y20" s="123">
        <v>114345.60000000001</v>
      </c>
      <c r="Z20" s="123">
        <v>114345.60000000001</v>
      </c>
    </row>
    <row r="21" spans="1:26" x14ac:dyDescent="0.3">
      <c r="A21" s="133" t="s">
        <v>122</v>
      </c>
      <c r="B21" s="143" t="s">
        <v>125</v>
      </c>
      <c r="C21" s="123"/>
      <c r="D21" s="139"/>
      <c r="E21" s="139"/>
      <c r="F21" s="139"/>
      <c r="G21" s="139"/>
      <c r="H21" s="139"/>
      <c r="I21" s="139"/>
      <c r="J21" s="139"/>
      <c r="K21" s="123"/>
      <c r="L21" s="123"/>
      <c r="M21" s="123"/>
      <c r="N21" s="123"/>
      <c r="O21" s="123"/>
      <c r="Q21" s="123">
        <v>0</v>
      </c>
      <c r="R21" s="123">
        <v>0</v>
      </c>
      <c r="S21" s="123">
        <v>150000</v>
      </c>
      <c r="T21" s="123">
        <v>136763.31</v>
      </c>
      <c r="U21" s="123">
        <v>115762.27</v>
      </c>
      <c r="V21" s="123">
        <v>85623.89</v>
      </c>
      <c r="W21" s="123">
        <v>74281.2</v>
      </c>
      <c r="Y21" s="123">
        <v>0</v>
      </c>
      <c r="Z21" s="123">
        <v>150000</v>
      </c>
    </row>
    <row r="22" spans="1:26" x14ac:dyDescent="0.3">
      <c r="A22" s="133" t="s">
        <v>19</v>
      </c>
      <c r="B22" s="108" t="s">
        <v>92</v>
      </c>
      <c r="C22" s="110">
        <v>36661</v>
      </c>
      <c r="D22" s="115">
        <v>41798</v>
      </c>
      <c r="E22" s="139">
        <v>27108.17</v>
      </c>
      <c r="F22" s="119">
        <v>42498.25</v>
      </c>
      <c r="G22" s="137">
        <v>42498.25</v>
      </c>
      <c r="H22" s="139">
        <v>43205</v>
      </c>
      <c r="I22" s="139">
        <v>43499</v>
      </c>
      <c r="J22" s="139">
        <v>45216</v>
      </c>
      <c r="K22" s="123">
        <v>45262</v>
      </c>
      <c r="L22" s="123">
        <v>308.24</v>
      </c>
      <c r="M22" s="123">
        <v>1851</v>
      </c>
      <c r="N22" s="123">
        <v>2097</v>
      </c>
      <c r="O22" s="123">
        <v>4386</v>
      </c>
      <c r="P22" s="123">
        <v>6066.76</v>
      </c>
      <c r="Q22" s="123">
        <v>6066.76</v>
      </c>
      <c r="R22" s="123">
        <v>6707.32</v>
      </c>
      <c r="S22" s="123">
        <v>6763.24</v>
      </c>
      <c r="T22" s="123">
        <v>8520.1299999999992</v>
      </c>
      <c r="U22" s="123">
        <v>9172.0499999999993</v>
      </c>
      <c r="V22" s="123">
        <v>10387.85</v>
      </c>
      <c r="W22" s="123">
        <v>11148.75</v>
      </c>
      <c r="Y22" s="123">
        <v>0</v>
      </c>
      <c r="Z22" s="123">
        <v>6763.24</v>
      </c>
    </row>
    <row r="23" spans="1:26" x14ac:dyDescent="0.3">
      <c r="A23" s="133" t="s">
        <v>20</v>
      </c>
      <c r="B23" s="108" t="s">
        <v>21</v>
      </c>
      <c r="C23" s="110">
        <v>198930</v>
      </c>
      <c r="D23" s="115">
        <v>198930</v>
      </c>
      <c r="E23" s="139">
        <v>201537.33</v>
      </c>
      <c r="F23" s="119">
        <v>198930.38</v>
      </c>
      <c r="G23" s="137">
        <v>198930.38</v>
      </c>
      <c r="H23" s="139">
        <v>198930</v>
      </c>
      <c r="I23" s="139">
        <v>198930</v>
      </c>
      <c r="J23" s="139">
        <v>198930</v>
      </c>
      <c r="K23" s="123">
        <v>2677</v>
      </c>
      <c r="L23" s="123">
        <v>15828.58</v>
      </c>
      <c r="M23" s="123">
        <v>64391</v>
      </c>
      <c r="N23" s="123">
        <v>112461</v>
      </c>
      <c r="O23" s="123">
        <v>128743</v>
      </c>
      <c r="P23" s="123">
        <v>140789.69</v>
      </c>
      <c r="Q23" s="123">
        <v>143790.19</v>
      </c>
      <c r="R23" s="123">
        <v>148784.79</v>
      </c>
      <c r="S23" s="123">
        <v>158100.79</v>
      </c>
      <c r="T23" s="123">
        <v>158100.79</v>
      </c>
      <c r="U23" s="123">
        <v>158100.79</v>
      </c>
      <c r="V23" s="123">
        <v>158100.79</v>
      </c>
      <c r="W23" s="123">
        <v>170251.33</v>
      </c>
      <c r="Y23" s="123">
        <v>6707.32</v>
      </c>
      <c r="Z23" s="123">
        <v>158100.79</v>
      </c>
    </row>
    <row r="24" spans="1:26" x14ac:dyDescent="0.3">
      <c r="A24" s="133" t="s">
        <v>22</v>
      </c>
      <c r="B24" s="108" t="s">
        <v>23</v>
      </c>
      <c r="C24" s="110">
        <v>464514</v>
      </c>
      <c r="D24" s="115">
        <v>464514</v>
      </c>
      <c r="E24" s="139">
        <v>384225.31</v>
      </c>
      <c r="F24" s="119">
        <v>464513.84</v>
      </c>
      <c r="G24" s="137">
        <v>464513.84</v>
      </c>
      <c r="H24" s="139">
        <v>344341</v>
      </c>
      <c r="I24" s="139">
        <v>344341</v>
      </c>
      <c r="J24" s="139">
        <v>312211</v>
      </c>
      <c r="K24" s="123">
        <v>312211</v>
      </c>
      <c r="L24" s="123">
        <v>248219.91</v>
      </c>
      <c r="M24" s="123">
        <v>248219.91</v>
      </c>
      <c r="N24" s="123">
        <v>248219.91</v>
      </c>
      <c r="O24" s="123">
        <v>228466</v>
      </c>
      <c r="P24" s="123">
        <v>218790.3</v>
      </c>
      <c r="Q24" s="123">
        <v>218790.3</v>
      </c>
      <c r="R24" s="123">
        <v>959915</v>
      </c>
      <c r="S24" s="123">
        <v>856459.79</v>
      </c>
      <c r="T24" s="123">
        <v>702996.67</v>
      </c>
      <c r="U24" s="123">
        <f>793162.68</f>
        <v>793162.68</v>
      </c>
      <c r="V24" s="123">
        <v>755074.85</v>
      </c>
      <c r="W24" s="123">
        <v>1009991.63</v>
      </c>
      <c r="Y24" s="123">
        <v>148784.79</v>
      </c>
      <c r="Z24" s="123">
        <v>856459.79</v>
      </c>
    </row>
    <row r="25" spans="1:26" x14ac:dyDescent="0.3">
      <c r="A25" s="133" t="s">
        <v>127</v>
      </c>
      <c r="B25" s="108" t="s">
        <v>126</v>
      </c>
      <c r="C25" s="110"/>
      <c r="D25" s="115"/>
      <c r="E25" s="139"/>
      <c r="F25" s="119"/>
      <c r="G25" s="137"/>
      <c r="H25" s="139"/>
      <c r="I25" s="139"/>
      <c r="J25" s="139"/>
      <c r="K25" s="123"/>
      <c r="L25" s="123"/>
      <c r="M25" s="123"/>
      <c r="N25" s="123"/>
      <c r="O25" s="123"/>
      <c r="Q25" s="123">
        <v>0</v>
      </c>
      <c r="R25" s="123">
        <v>0</v>
      </c>
      <c r="S25" s="123">
        <v>0</v>
      </c>
      <c r="T25" s="123">
        <v>279311.34999999998</v>
      </c>
      <c r="U25" s="123">
        <f>212276.24</f>
        <v>212276.24</v>
      </c>
      <c r="V25" s="123">
        <v>98420.17</v>
      </c>
      <c r="W25" s="123">
        <v>27783.1</v>
      </c>
      <c r="Y25" s="123">
        <v>959915</v>
      </c>
      <c r="Z25" s="123">
        <v>0</v>
      </c>
    </row>
    <row r="26" spans="1:26" ht="16.2" thickBot="1" x14ac:dyDescent="0.35">
      <c r="B26" s="116" t="s">
        <v>24</v>
      </c>
      <c r="C26" s="144">
        <f t="shared" ref="C26:P26" si="0">SUM(C8:C24)</f>
        <v>95224344.450000003</v>
      </c>
      <c r="D26" s="144">
        <f t="shared" si="0"/>
        <v>120435012.45</v>
      </c>
      <c r="E26" s="144">
        <f t="shared" si="0"/>
        <v>72988561.519999996</v>
      </c>
      <c r="F26" s="144">
        <f t="shared" si="0"/>
        <v>105871154.21000001</v>
      </c>
      <c r="G26" s="144">
        <f t="shared" si="0"/>
        <v>94117279.649999991</v>
      </c>
      <c r="H26" s="144">
        <f t="shared" si="0"/>
        <v>59427847.450000003</v>
      </c>
      <c r="I26" s="144">
        <f t="shared" si="0"/>
        <v>141149501.44999999</v>
      </c>
      <c r="J26" s="144">
        <f t="shared" si="0"/>
        <v>117718937.45</v>
      </c>
      <c r="K26" s="144">
        <f t="shared" si="0"/>
        <v>94705296.450000003</v>
      </c>
      <c r="L26" s="144">
        <f t="shared" si="0"/>
        <v>60314346.859999999</v>
      </c>
      <c r="M26" s="144">
        <f t="shared" si="0"/>
        <v>146225130.95999998</v>
      </c>
      <c r="N26" s="144">
        <f t="shared" si="0"/>
        <v>105771683.91</v>
      </c>
      <c r="O26" s="144">
        <f t="shared" si="0"/>
        <v>73831685.569999993</v>
      </c>
      <c r="P26" s="144">
        <f t="shared" si="0"/>
        <v>36029442.069999993</v>
      </c>
      <c r="Q26" s="144">
        <f t="shared" ref="Q26:V26" si="1">SUM(Q8:Q25)</f>
        <v>136943769.61999997</v>
      </c>
      <c r="R26" s="144">
        <f t="shared" si="1"/>
        <v>101649353.87000002</v>
      </c>
      <c r="S26" s="144">
        <f t="shared" si="1"/>
        <v>83434698.87000002</v>
      </c>
      <c r="T26" s="160">
        <f t="shared" si="1"/>
        <v>47401916.150000013</v>
      </c>
      <c r="U26" s="144">
        <f t="shared" si="1"/>
        <v>156442524.48999998</v>
      </c>
      <c r="V26" s="144">
        <f t="shared" si="1"/>
        <v>153710470.07000002</v>
      </c>
      <c r="W26" s="144">
        <f t="shared" ref="W26" si="2">SUM(W8:W25)</f>
        <v>112703799.32999992</v>
      </c>
      <c r="X26" s="144"/>
      <c r="Y26" s="144">
        <f>SUM(Y8:Y25)</f>
        <v>101649353.87000002</v>
      </c>
      <c r="Z26" s="144">
        <f>SUM(Z8:Z25)</f>
        <v>83434698.87000002</v>
      </c>
    </row>
    <row r="27" spans="1:26" ht="16.2" thickTop="1" x14ac:dyDescent="0.3">
      <c r="C27" s="142"/>
      <c r="D27" s="142"/>
      <c r="E27" s="142"/>
      <c r="F27" s="142"/>
      <c r="G27" s="142"/>
      <c r="H27" s="142"/>
      <c r="I27" s="142"/>
      <c r="J27" s="145"/>
      <c r="M27" s="145"/>
      <c r="N27" s="145"/>
      <c r="O27" s="145"/>
      <c r="Q27" s="146"/>
      <c r="S27" s="146"/>
      <c r="Y27" s="146"/>
      <c r="Z27" s="128"/>
    </row>
    <row r="28" spans="1:26" x14ac:dyDescent="0.3">
      <c r="E28" s="145"/>
      <c r="F28" s="147"/>
      <c r="G28" s="137"/>
      <c r="L28" s="142"/>
      <c r="M28" s="142"/>
      <c r="N28" s="142"/>
      <c r="O28" s="142"/>
      <c r="Q28" s="146"/>
      <c r="S28" s="146"/>
      <c r="Y28" s="146"/>
    </row>
    <row r="29" spans="1:26" s="130" customFormat="1" x14ac:dyDescent="0.3">
      <c r="A29" s="129" t="s">
        <v>25</v>
      </c>
      <c r="C29" s="109">
        <v>44377</v>
      </c>
      <c r="D29" s="109">
        <v>44469</v>
      </c>
      <c r="E29" s="109">
        <v>42643</v>
      </c>
      <c r="F29" s="109">
        <v>44561</v>
      </c>
      <c r="G29" s="109">
        <v>44651</v>
      </c>
      <c r="H29" s="109">
        <v>44742</v>
      </c>
      <c r="I29" s="109">
        <v>44834</v>
      </c>
      <c r="J29" s="109">
        <v>44926</v>
      </c>
      <c r="K29" s="109">
        <v>45016</v>
      </c>
      <c r="L29" s="109">
        <v>45107</v>
      </c>
      <c r="M29" s="109">
        <v>45199</v>
      </c>
      <c r="N29" s="109">
        <v>45291</v>
      </c>
      <c r="O29" s="109">
        <v>45382</v>
      </c>
      <c r="P29" s="109">
        <v>45473</v>
      </c>
      <c r="Q29" s="109">
        <v>45565</v>
      </c>
      <c r="R29" s="109">
        <v>45657</v>
      </c>
      <c r="S29" s="109">
        <v>45747</v>
      </c>
      <c r="T29" s="109">
        <v>45838</v>
      </c>
      <c r="U29" s="109">
        <v>45930</v>
      </c>
      <c r="V29" s="109">
        <v>46022</v>
      </c>
      <c r="W29" s="109">
        <f>+W6</f>
        <v>46112</v>
      </c>
      <c r="X29" s="109"/>
      <c r="Y29" s="109">
        <v>45657</v>
      </c>
      <c r="Z29" s="109">
        <v>45747</v>
      </c>
    </row>
    <row r="30" spans="1:26" x14ac:dyDescent="0.3">
      <c r="A30" s="132" t="s">
        <v>2</v>
      </c>
      <c r="B30" s="132" t="s">
        <v>3</v>
      </c>
      <c r="C30" s="157"/>
      <c r="D30" s="157"/>
      <c r="F30" s="109"/>
      <c r="Q30" s="146"/>
      <c r="S30" s="146"/>
      <c r="Y30" s="146"/>
      <c r="Z30" s="128"/>
    </row>
    <row r="31" spans="1:26" x14ac:dyDescent="0.3">
      <c r="A31" s="134" t="s">
        <v>4</v>
      </c>
      <c r="B31" s="117" t="s">
        <v>27</v>
      </c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6">
        <v>0</v>
      </c>
      <c r="I31" s="136">
        <v>3364841</v>
      </c>
      <c r="J31" s="136">
        <v>0</v>
      </c>
      <c r="K31" s="136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48">
        <v>2134985.61</v>
      </c>
      <c r="R31" s="148">
        <v>0</v>
      </c>
      <c r="S31" s="148">
        <v>0</v>
      </c>
      <c r="T31" s="148">
        <v>872.32</v>
      </c>
      <c r="U31" s="148">
        <v>0</v>
      </c>
      <c r="V31" s="148">
        <v>0</v>
      </c>
      <c r="W31" s="148">
        <v>0</v>
      </c>
      <c r="Y31" s="148">
        <v>0</v>
      </c>
      <c r="Z31" s="148">
        <v>0</v>
      </c>
    </row>
    <row r="32" spans="1:26" x14ac:dyDescent="0.3">
      <c r="A32" s="133" t="s">
        <v>5</v>
      </c>
      <c r="B32" s="108" t="s">
        <v>28</v>
      </c>
      <c r="C32" s="149">
        <v>2284068</v>
      </c>
      <c r="D32" s="115">
        <v>5641986</v>
      </c>
      <c r="E32" s="139">
        <v>4100884.96</v>
      </c>
      <c r="F32" s="119">
        <v>6640261.2800000003</v>
      </c>
      <c r="G32" s="137">
        <v>5359694.7</v>
      </c>
      <c r="H32" s="137">
        <v>3364841</v>
      </c>
      <c r="I32" s="137">
        <v>5316049</v>
      </c>
      <c r="J32" s="137">
        <v>7643977</v>
      </c>
      <c r="K32" s="137">
        <v>5467614</v>
      </c>
      <c r="L32" s="124">
        <v>3218350.59</v>
      </c>
      <c r="M32" s="124">
        <f>3218351+4692437</f>
        <v>7910788</v>
      </c>
      <c r="N32" s="124">
        <v>5170420</v>
      </c>
      <c r="O32" s="124">
        <v>2689245</v>
      </c>
      <c r="P32" s="124">
        <v>2134986</v>
      </c>
      <c r="Q32" s="150">
        <v>6351947.9100000001</v>
      </c>
      <c r="R32" s="150">
        <v>6478917.8700000001</v>
      </c>
      <c r="S32" s="150">
        <v>4192010</v>
      </c>
      <c r="T32" s="123">
        <v>562505.6</v>
      </c>
      <c r="U32" s="162">
        <f>989792.22</f>
        <v>989792.22</v>
      </c>
      <c r="V32" s="162">
        <v>2896102.8</v>
      </c>
      <c r="W32" s="162">
        <v>981003</v>
      </c>
      <c r="Y32" s="152">
        <v>6478917.8700000001</v>
      </c>
      <c r="Z32" s="162">
        <v>4192010</v>
      </c>
    </row>
    <row r="33" spans="1:27" x14ac:dyDescent="0.3">
      <c r="A33" s="133" t="s">
        <v>6</v>
      </c>
      <c r="B33" s="108" t="s">
        <v>7</v>
      </c>
      <c r="C33" s="151">
        <v>290301</v>
      </c>
      <c r="D33" s="115">
        <v>594748</v>
      </c>
      <c r="E33" s="139">
        <v>927562.44</v>
      </c>
      <c r="F33" s="119">
        <v>771356.92</v>
      </c>
      <c r="G33" s="137">
        <v>684309</v>
      </c>
      <c r="H33" s="137">
        <v>301390</v>
      </c>
      <c r="I33" s="137">
        <v>1783</v>
      </c>
      <c r="J33" s="137">
        <v>580749</v>
      </c>
      <c r="K33" s="137">
        <v>902379</v>
      </c>
      <c r="L33" s="124">
        <v>988970.99</v>
      </c>
      <c r="M33" s="124">
        <v>1200341</v>
      </c>
      <c r="N33" s="124">
        <v>402733</v>
      </c>
      <c r="O33" s="124">
        <v>64809</v>
      </c>
      <c r="P33" s="123">
        <v>0</v>
      </c>
      <c r="Q33" s="152">
        <v>1846847.25</v>
      </c>
      <c r="R33" s="152">
        <v>1248233.1100000001</v>
      </c>
      <c r="S33" s="152">
        <v>402304</v>
      </c>
      <c r="T33" s="123">
        <v>11226.550000000047</v>
      </c>
      <c r="U33" s="123">
        <f>154200.59</f>
        <v>154200.59</v>
      </c>
      <c r="V33" s="123">
        <v>818100.33</v>
      </c>
      <c r="W33" s="123">
        <v>470315.88</v>
      </c>
      <c r="Y33" s="152">
        <v>1248233.1100000001</v>
      </c>
      <c r="Z33" s="123">
        <v>402304</v>
      </c>
      <c r="AA33" s="137"/>
    </row>
    <row r="34" spans="1:27" x14ac:dyDescent="0.3">
      <c r="A34" s="133" t="s">
        <v>8</v>
      </c>
      <c r="B34" s="108" t="s">
        <v>9</v>
      </c>
      <c r="C34" s="151"/>
      <c r="D34" s="115"/>
      <c r="E34" s="139"/>
      <c r="F34" s="119"/>
      <c r="G34" s="137"/>
      <c r="H34" s="137"/>
      <c r="I34" s="137"/>
      <c r="J34" s="137"/>
      <c r="K34" s="137"/>
      <c r="L34" s="124"/>
      <c r="M34" s="124"/>
      <c r="N34" s="124"/>
      <c r="O34" s="124"/>
      <c r="P34" s="123">
        <v>0</v>
      </c>
      <c r="Q34" s="152">
        <v>42946.76</v>
      </c>
      <c r="R34" s="152">
        <v>69805.7</v>
      </c>
      <c r="S34" s="152">
        <v>63970</v>
      </c>
      <c r="T34" s="123">
        <v>114077.77</v>
      </c>
      <c r="U34" s="123">
        <v>62845.08</v>
      </c>
      <c r="V34" s="123">
        <v>300124.92</v>
      </c>
      <c r="W34" s="123">
        <v>296428.09000000003</v>
      </c>
      <c r="Y34" s="152">
        <v>69805.7</v>
      </c>
      <c r="Z34" s="123">
        <v>63970</v>
      </c>
    </row>
    <row r="35" spans="1:27" x14ac:dyDescent="0.3">
      <c r="A35" s="133" t="s">
        <v>130</v>
      </c>
      <c r="B35" s="108" t="s">
        <v>131</v>
      </c>
      <c r="C35" s="151"/>
      <c r="D35" s="115"/>
      <c r="E35" s="139"/>
      <c r="F35" s="119"/>
      <c r="G35" s="137"/>
      <c r="H35" s="137"/>
      <c r="I35" s="137"/>
      <c r="J35" s="137"/>
      <c r="K35" s="137"/>
      <c r="L35" s="124"/>
      <c r="M35" s="124"/>
      <c r="N35" s="124"/>
      <c r="O35" s="124"/>
      <c r="Q35" s="161">
        <v>0</v>
      </c>
      <c r="R35" s="161">
        <v>0</v>
      </c>
      <c r="S35" s="161">
        <v>0</v>
      </c>
      <c r="T35" s="123">
        <v>105760.38</v>
      </c>
      <c r="U35" s="123">
        <v>144692.51</v>
      </c>
      <c r="V35" s="123">
        <v>51441.91</v>
      </c>
      <c r="W35" s="123">
        <v>96622.37</v>
      </c>
      <c r="Y35" s="161">
        <v>0</v>
      </c>
      <c r="Z35" s="123">
        <v>0</v>
      </c>
    </row>
    <row r="36" spans="1:27" ht="16.2" thickBot="1" x14ac:dyDescent="0.35">
      <c r="B36" s="116" t="s">
        <v>26</v>
      </c>
      <c r="C36" s="144">
        <f>SUM(C31:C33)</f>
        <v>2574369</v>
      </c>
      <c r="D36" s="144">
        <f>SUM(D31:D33)</f>
        <v>6236734</v>
      </c>
      <c r="E36" s="144">
        <f t="shared" ref="E36" si="3">SUM(E31:E33)</f>
        <v>5028447.4000000004</v>
      </c>
      <c r="F36" s="144">
        <f t="shared" ref="F36:L36" si="4">SUM(F31:F33)</f>
        <v>7411618.2000000002</v>
      </c>
      <c r="G36" s="144">
        <f t="shared" si="4"/>
        <v>6044003.7000000002</v>
      </c>
      <c r="H36" s="144">
        <f t="shared" si="4"/>
        <v>3666231</v>
      </c>
      <c r="I36" s="144">
        <f t="shared" si="4"/>
        <v>8682673</v>
      </c>
      <c r="J36" s="144">
        <f t="shared" si="4"/>
        <v>8224726</v>
      </c>
      <c r="K36" s="144">
        <f t="shared" si="4"/>
        <v>6369993</v>
      </c>
      <c r="L36" s="144">
        <f t="shared" si="4"/>
        <v>4207321.58</v>
      </c>
      <c r="M36" s="144">
        <f t="shared" ref="M36:N36" si="5">SUM(M31:M33)</f>
        <v>9111129</v>
      </c>
      <c r="N36" s="144">
        <f t="shared" si="5"/>
        <v>5573153</v>
      </c>
      <c r="O36" s="144">
        <f>SUM(O31:O33)</f>
        <v>2754054</v>
      </c>
      <c r="P36" s="144">
        <f>SUM(P31:P34)</f>
        <v>2134986</v>
      </c>
      <c r="Q36" s="144">
        <f t="shared" ref="Q36:V36" si="6">SUM(Q31:Q35)</f>
        <v>10376727.529999999</v>
      </c>
      <c r="R36" s="144">
        <f t="shared" si="6"/>
        <v>7796956.6800000006</v>
      </c>
      <c r="S36" s="144">
        <f t="shared" si="6"/>
        <v>4658284</v>
      </c>
      <c r="T36" s="144">
        <f t="shared" si="6"/>
        <v>794442.62</v>
      </c>
      <c r="U36" s="144">
        <f t="shared" si="6"/>
        <v>1351530.4000000001</v>
      </c>
      <c r="V36" s="144">
        <f t="shared" si="6"/>
        <v>4065769.96</v>
      </c>
      <c r="W36" s="144">
        <f t="shared" ref="W36" si="7">SUM(W31:W35)</f>
        <v>1844369.3399999999</v>
      </c>
      <c r="X36" s="144"/>
      <c r="Y36" s="144">
        <f>SUM(Y31:Y35)</f>
        <v>7796956.6800000006</v>
      </c>
      <c r="Z36" s="144">
        <f>SUM(Z31:Z35)</f>
        <v>4658284</v>
      </c>
    </row>
    <row r="37" spans="1:27" ht="16.2" thickTop="1" x14ac:dyDescent="0.3">
      <c r="B37" s="116"/>
      <c r="C37" s="153"/>
      <c r="D37" s="153"/>
      <c r="E37" s="148"/>
      <c r="Q37" s="146"/>
      <c r="Y37" s="146"/>
      <c r="Z37" s="128"/>
    </row>
    <row r="38" spans="1:27" x14ac:dyDescent="0.3">
      <c r="Q38" s="146"/>
      <c r="Y38" s="146"/>
    </row>
    <row r="39" spans="1:27" x14ac:dyDescent="0.3">
      <c r="A39" s="132"/>
      <c r="Q39" s="146"/>
      <c r="Y39" s="146"/>
    </row>
    <row r="40" spans="1:27" ht="17.399999999999999" x14ac:dyDescent="0.3">
      <c r="A40" s="154"/>
      <c r="B40" s="155"/>
      <c r="Q40" s="146"/>
      <c r="Y40" s="146"/>
    </row>
  </sheetData>
  <mergeCells count="4">
    <mergeCell ref="A1:Y1"/>
    <mergeCell ref="A2:Y2"/>
    <mergeCell ref="A3:Y3"/>
    <mergeCell ref="A4:Y4"/>
  </mergeCells>
  <pageMargins left="0.7" right="0.7" top="0.75" bottom="0.75" header="0.3" footer="0.3"/>
  <pageSetup scale="73" orientation="portrait" r:id="rId1"/>
  <ignoredErrors>
    <ignoredError sqref="G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DX53"/>
  <sheetViews>
    <sheetView topLeftCell="C1" zoomScale="76" zoomScaleNormal="76" workbookViewId="0">
      <selection activeCell="E51" sqref="E51"/>
    </sheetView>
  </sheetViews>
  <sheetFormatPr defaultRowHeight="14.4" x14ac:dyDescent="0.3"/>
  <cols>
    <col min="1" max="1" width="6" customWidth="1"/>
    <col min="2" max="2" width="3.5546875" bestFit="1" customWidth="1"/>
    <col min="3" max="3" width="9" bestFit="1" customWidth="1"/>
    <col min="4" max="4" width="40.5546875" bestFit="1" customWidth="1"/>
    <col min="5" max="8" width="13.88671875" bestFit="1" customWidth="1"/>
    <col min="9" max="15" width="13.88671875" hidden="1" customWidth="1"/>
    <col min="16" max="16" width="12.5546875" hidden="1" customWidth="1"/>
    <col min="17" max="18" width="18.44140625" hidden="1" customWidth="1"/>
    <col min="19" max="19" width="13.88671875" hidden="1" customWidth="1"/>
    <col min="20" max="20" width="16.5546875" hidden="1" customWidth="1"/>
    <col min="21" max="23" width="13.88671875" hidden="1" customWidth="1"/>
    <col min="24" max="24" width="20.88671875" hidden="1" customWidth="1"/>
    <col min="25" max="26" width="13.88671875" hidden="1" customWidth="1"/>
    <col min="27" max="27" width="17.5546875" hidden="1" customWidth="1"/>
    <col min="28" max="29" width="15.88671875" hidden="1" customWidth="1"/>
    <col min="30" max="30" width="0.109375" hidden="1" customWidth="1"/>
    <col min="31" max="31" width="15.88671875" hidden="1" customWidth="1"/>
    <col min="32" max="32" width="21.44140625" hidden="1" customWidth="1"/>
    <col min="33" max="35" width="15.88671875" hidden="1" customWidth="1"/>
    <col min="36" max="36" width="18.44140625" hidden="1" customWidth="1"/>
    <col min="37" max="38" width="15.88671875" hidden="1" customWidth="1"/>
    <col min="39" max="41" width="15.88671875" customWidth="1"/>
    <col min="42" max="57" width="15.88671875" hidden="1" customWidth="1"/>
    <col min="58" max="70" width="15.5546875" hidden="1" customWidth="1"/>
    <col min="71" max="72" width="17.44140625" hidden="1" customWidth="1"/>
    <col min="73" max="75" width="18" hidden="1" customWidth="1"/>
    <col min="76" max="77" width="15.5546875" bestFit="1" customWidth="1"/>
    <col min="78" max="78" width="15.5546875" hidden="1" customWidth="1"/>
    <col min="79" max="79" width="2.5546875" customWidth="1"/>
    <col min="80" max="80" width="18.109375" bestFit="1" customWidth="1"/>
    <col min="81" max="81" width="16.5546875" bestFit="1" customWidth="1"/>
  </cols>
  <sheetData>
    <row r="1" spans="1:16352" ht="23.4" x14ac:dyDescent="0.45">
      <c r="A1" s="167" t="s">
        <v>13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8"/>
    </row>
    <row r="2" spans="1:16352" ht="23.4" x14ac:dyDescent="0.45">
      <c r="A2" s="167" t="s">
        <v>29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8"/>
    </row>
    <row r="3" spans="1:16352" ht="23.4" x14ac:dyDescent="0.45">
      <c r="A3" s="167" t="s">
        <v>82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  <c r="BC3" s="167"/>
      <c r="BD3" s="167"/>
      <c r="BE3" s="167"/>
      <c r="BF3" s="167"/>
      <c r="BG3" s="167"/>
      <c r="BH3" s="167"/>
      <c r="BI3" s="167"/>
      <c r="BJ3" s="167"/>
      <c r="BK3" s="167"/>
      <c r="BL3" s="167"/>
      <c r="BM3" s="167"/>
      <c r="BN3" s="167"/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168"/>
    </row>
    <row r="4" spans="1:16352" ht="23.4" x14ac:dyDescent="0.45">
      <c r="A4" s="167" t="s">
        <v>86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8"/>
    </row>
    <row r="5" spans="1:16352" ht="23.4" x14ac:dyDescent="0.45">
      <c r="A5" s="23"/>
      <c r="B5" s="23"/>
      <c r="C5" s="23"/>
      <c r="D5" s="23"/>
      <c r="E5" s="105"/>
      <c r="F5" s="102"/>
      <c r="G5" s="99"/>
      <c r="H5" s="98"/>
      <c r="I5" s="97"/>
      <c r="J5" s="95"/>
      <c r="K5" s="93"/>
      <c r="L5" s="90"/>
      <c r="M5" s="89"/>
      <c r="N5" s="88"/>
      <c r="O5" s="86"/>
      <c r="P5" s="84"/>
      <c r="Q5" s="83"/>
      <c r="R5" s="81"/>
      <c r="S5" s="78"/>
      <c r="T5" s="77"/>
      <c r="U5" s="76"/>
      <c r="V5" s="75"/>
      <c r="W5" s="74"/>
      <c r="X5" s="73"/>
      <c r="Y5" s="72"/>
      <c r="Z5" s="68"/>
      <c r="AA5" s="67"/>
      <c r="AB5" s="66"/>
      <c r="AC5" s="65"/>
      <c r="AD5" s="63"/>
      <c r="AE5" s="61"/>
      <c r="AF5" s="60"/>
      <c r="AG5" s="49"/>
      <c r="AH5" s="46"/>
      <c r="AI5" s="45"/>
      <c r="AJ5" s="44"/>
      <c r="AK5" s="42"/>
      <c r="AL5" s="43"/>
      <c r="AM5" s="102"/>
      <c r="AN5" s="99"/>
      <c r="AO5" s="98"/>
      <c r="AP5" s="97"/>
      <c r="AQ5" s="95"/>
      <c r="AR5" s="93"/>
      <c r="AS5" s="90"/>
      <c r="AT5" s="89"/>
      <c r="AU5" s="88"/>
      <c r="AV5" s="87"/>
      <c r="AW5" s="84"/>
      <c r="AX5" s="83"/>
      <c r="AY5" s="81"/>
      <c r="AZ5" s="78"/>
      <c r="BA5" s="77"/>
      <c r="BB5" s="76"/>
      <c r="BC5" s="75"/>
      <c r="BD5" s="74"/>
      <c r="BE5" s="73"/>
      <c r="BF5" s="72"/>
      <c r="BG5" s="68"/>
      <c r="BH5" s="67"/>
      <c r="BI5" s="66"/>
      <c r="BJ5" s="65"/>
      <c r="BK5" s="63"/>
      <c r="BL5" s="61"/>
      <c r="BM5" s="60"/>
      <c r="BN5" s="49"/>
      <c r="BO5" s="46"/>
      <c r="BP5" s="45"/>
      <c r="BQ5" s="44"/>
      <c r="BR5" s="43"/>
      <c r="BS5" s="43"/>
      <c r="BT5" s="43"/>
      <c r="BU5" s="41"/>
      <c r="BV5" s="41"/>
      <c r="BW5" s="41"/>
      <c r="BX5" s="37"/>
      <c r="BY5" s="23"/>
    </row>
    <row r="6" spans="1:16352" ht="23.4" x14ac:dyDescent="0.45">
      <c r="A6" s="23"/>
      <c r="B6" s="23"/>
      <c r="C6" s="23"/>
      <c r="D6" s="23"/>
      <c r="E6" s="50">
        <v>44008</v>
      </c>
      <c r="F6" s="50">
        <v>44004</v>
      </c>
      <c r="G6" s="50">
        <v>43997</v>
      </c>
      <c r="H6" s="50">
        <v>43990</v>
      </c>
      <c r="I6" s="50">
        <v>43983</v>
      </c>
      <c r="J6" s="50">
        <v>43977</v>
      </c>
      <c r="K6" s="50">
        <v>43969</v>
      </c>
      <c r="L6" s="50">
        <v>43962</v>
      </c>
      <c r="M6" s="50">
        <v>43955</v>
      </c>
      <c r="N6" s="50">
        <v>43948</v>
      </c>
      <c r="O6" s="50">
        <v>43941</v>
      </c>
      <c r="P6" s="50">
        <v>43934</v>
      </c>
      <c r="Q6" s="50">
        <v>43927</v>
      </c>
      <c r="R6" s="50">
        <v>43920</v>
      </c>
      <c r="S6" s="50">
        <v>43913</v>
      </c>
      <c r="T6" s="50">
        <v>43906</v>
      </c>
      <c r="U6" s="50">
        <v>43899</v>
      </c>
      <c r="V6" s="50">
        <v>43892</v>
      </c>
      <c r="W6" s="50">
        <v>43885</v>
      </c>
      <c r="X6" s="50">
        <v>43879</v>
      </c>
      <c r="Y6" s="50">
        <v>43871</v>
      </c>
      <c r="Z6" s="50">
        <v>43864</v>
      </c>
      <c r="AA6" s="50">
        <v>43857</v>
      </c>
      <c r="AB6" s="50">
        <v>43851</v>
      </c>
      <c r="AC6" s="50">
        <v>43843</v>
      </c>
      <c r="AD6" s="50">
        <v>43836</v>
      </c>
      <c r="AE6" s="50">
        <v>43815</v>
      </c>
      <c r="AF6" s="50">
        <v>43805</v>
      </c>
      <c r="AG6" s="50">
        <v>43801</v>
      </c>
      <c r="AH6" s="50">
        <v>43794</v>
      </c>
      <c r="AI6" s="50">
        <v>43787</v>
      </c>
      <c r="AJ6" s="50">
        <v>43780</v>
      </c>
      <c r="AK6" s="50">
        <v>43773</v>
      </c>
      <c r="AL6" s="50">
        <v>43766</v>
      </c>
      <c r="AM6" s="64">
        <v>43640</v>
      </c>
      <c r="AN6" s="64">
        <v>43633</v>
      </c>
      <c r="AO6" s="64">
        <v>43626</v>
      </c>
      <c r="AP6" s="64">
        <v>43619</v>
      </c>
      <c r="AQ6" s="64">
        <v>43613</v>
      </c>
      <c r="AR6" s="64">
        <v>43605</v>
      </c>
      <c r="AS6" s="62">
        <v>43598</v>
      </c>
      <c r="AT6" s="62">
        <v>43591</v>
      </c>
      <c r="AU6" s="64">
        <v>43584</v>
      </c>
      <c r="AV6" s="64">
        <v>43577</v>
      </c>
      <c r="AW6" s="64">
        <v>43570</v>
      </c>
      <c r="AX6" s="64">
        <v>43563</v>
      </c>
      <c r="AY6" s="64">
        <v>43556</v>
      </c>
      <c r="AZ6" s="64">
        <v>43549</v>
      </c>
      <c r="BA6" s="64">
        <v>43542</v>
      </c>
      <c r="BB6" s="64">
        <v>43535</v>
      </c>
      <c r="BC6" s="64">
        <v>43528</v>
      </c>
      <c r="BD6" s="64">
        <v>43521</v>
      </c>
      <c r="BE6" s="50">
        <v>43514</v>
      </c>
      <c r="BF6" s="64">
        <v>43507</v>
      </c>
      <c r="BG6" s="64">
        <v>43500</v>
      </c>
      <c r="BH6" s="64">
        <v>43493</v>
      </c>
      <c r="BI6" s="64">
        <v>43487</v>
      </c>
      <c r="BJ6" s="64">
        <v>43479</v>
      </c>
      <c r="BK6" s="62">
        <v>43467</v>
      </c>
      <c r="BL6" s="64">
        <v>43451</v>
      </c>
      <c r="BM6" s="62">
        <v>43445</v>
      </c>
      <c r="BN6" s="50">
        <v>43437</v>
      </c>
      <c r="BO6" s="50">
        <v>43430</v>
      </c>
      <c r="BP6" s="50">
        <v>43423</v>
      </c>
      <c r="BQ6" s="50">
        <v>43416</v>
      </c>
      <c r="BR6" s="50">
        <v>43409</v>
      </c>
      <c r="BS6" s="50">
        <v>43402</v>
      </c>
      <c r="BT6" s="50">
        <v>43395</v>
      </c>
      <c r="BU6" s="50">
        <v>43381</v>
      </c>
      <c r="BV6" s="50">
        <v>43374</v>
      </c>
      <c r="BW6" s="50">
        <v>43367</v>
      </c>
      <c r="BX6" s="51" t="s">
        <v>76</v>
      </c>
      <c r="BY6" s="51" t="s">
        <v>76</v>
      </c>
      <c r="BZ6" s="51" t="s">
        <v>76</v>
      </c>
      <c r="CA6" s="11"/>
      <c r="CB6" s="6" t="s">
        <v>83</v>
      </c>
      <c r="CC6" s="6" t="s">
        <v>83</v>
      </c>
    </row>
    <row r="7" spans="1:16352" ht="17.399999999999999" x14ac:dyDescent="0.35">
      <c r="A7" s="3" t="s">
        <v>30</v>
      </c>
      <c r="B7" s="3" t="s">
        <v>31</v>
      </c>
      <c r="C7" s="3" t="s">
        <v>32</v>
      </c>
      <c r="D7" s="3" t="s">
        <v>33</v>
      </c>
      <c r="E7" s="80" t="s">
        <v>80</v>
      </c>
      <c r="F7" s="80" t="s">
        <v>80</v>
      </c>
      <c r="G7" s="80" t="s">
        <v>80</v>
      </c>
      <c r="H7" s="80" t="s">
        <v>80</v>
      </c>
      <c r="I7" s="80" t="s">
        <v>80</v>
      </c>
      <c r="J7" s="80" t="s">
        <v>80</v>
      </c>
      <c r="K7" s="80" t="s">
        <v>80</v>
      </c>
      <c r="L7" s="80" t="s">
        <v>80</v>
      </c>
      <c r="M7" s="80" t="s">
        <v>80</v>
      </c>
      <c r="N7" s="80" t="s">
        <v>80</v>
      </c>
      <c r="O7" s="80" t="s">
        <v>80</v>
      </c>
      <c r="P7" s="80" t="s">
        <v>80</v>
      </c>
      <c r="Q7" s="80" t="s">
        <v>80</v>
      </c>
      <c r="R7" s="80" t="s">
        <v>80</v>
      </c>
      <c r="S7" s="80" t="s">
        <v>80</v>
      </c>
      <c r="T7" s="80" t="s">
        <v>80</v>
      </c>
      <c r="U7" s="80" t="s">
        <v>80</v>
      </c>
      <c r="V7" s="80" t="s">
        <v>80</v>
      </c>
      <c r="W7" s="4" t="s">
        <v>80</v>
      </c>
      <c r="X7" s="4" t="s">
        <v>80</v>
      </c>
      <c r="Y7" s="4" t="s">
        <v>80</v>
      </c>
      <c r="Z7" s="4" t="s">
        <v>80</v>
      </c>
      <c r="AA7" s="4" t="s">
        <v>80</v>
      </c>
      <c r="AB7" s="4" t="s">
        <v>80</v>
      </c>
      <c r="AC7" s="4" t="s">
        <v>80</v>
      </c>
      <c r="AD7" s="4" t="s">
        <v>80</v>
      </c>
      <c r="AE7" s="4" t="s">
        <v>80</v>
      </c>
      <c r="AF7" s="4" t="s">
        <v>80</v>
      </c>
      <c r="AG7" s="4" t="s">
        <v>80</v>
      </c>
      <c r="AH7" s="4" t="s">
        <v>80</v>
      </c>
      <c r="AI7" s="4" t="s">
        <v>80</v>
      </c>
      <c r="AJ7" s="4" t="s">
        <v>80</v>
      </c>
      <c r="AK7" s="4" t="s">
        <v>80</v>
      </c>
      <c r="AL7" s="4" t="s">
        <v>80</v>
      </c>
      <c r="AM7" s="79" t="s">
        <v>77</v>
      </c>
      <c r="AN7" s="79" t="s">
        <v>77</v>
      </c>
      <c r="AO7" s="79" t="s">
        <v>77</v>
      </c>
      <c r="AP7" s="79" t="s">
        <v>77</v>
      </c>
      <c r="AQ7" s="79" t="s">
        <v>77</v>
      </c>
      <c r="AR7" s="79" t="s">
        <v>77</v>
      </c>
      <c r="AS7" s="79" t="s">
        <v>77</v>
      </c>
      <c r="AT7" s="79" t="s">
        <v>77</v>
      </c>
      <c r="AU7" s="79" t="s">
        <v>77</v>
      </c>
      <c r="AV7" s="79" t="s">
        <v>77</v>
      </c>
      <c r="AW7" s="79" t="s">
        <v>77</v>
      </c>
      <c r="AX7" s="79" t="s">
        <v>77</v>
      </c>
      <c r="AY7" s="79" t="s">
        <v>77</v>
      </c>
      <c r="AZ7" s="79" t="s">
        <v>77</v>
      </c>
      <c r="BA7" s="79" t="s">
        <v>77</v>
      </c>
      <c r="BB7" s="79" t="s">
        <v>77</v>
      </c>
      <c r="BC7" s="79" t="s">
        <v>77</v>
      </c>
      <c r="BD7" s="5" t="s">
        <v>77</v>
      </c>
      <c r="BE7" s="5" t="s">
        <v>77</v>
      </c>
      <c r="BF7" s="5" t="s">
        <v>77</v>
      </c>
      <c r="BG7" s="5" t="s">
        <v>77</v>
      </c>
      <c r="BH7" s="5" t="s">
        <v>77</v>
      </c>
      <c r="BI7" s="5" t="s">
        <v>77</v>
      </c>
      <c r="BJ7" s="5" t="s">
        <v>77</v>
      </c>
      <c r="BK7" s="5" t="s">
        <v>77</v>
      </c>
      <c r="BL7" s="5" t="s">
        <v>77</v>
      </c>
      <c r="BM7" s="5" t="s">
        <v>77</v>
      </c>
      <c r="BN7" s="5" t="s">
        <v>77</v>
      </c>
      <c r="BO7" s="5" t="s">
        <v>77</v>
      </c>
      <c r="BP7" s="5" t="s">
        <v>77</v>
      </c>
      <c r="BQ7" s="5" t="s">
        <v>77</v>
      </c>
      <c r="BR7" s="5" t="s">
        <v>77</v>
      </c>
      <c r="BS7" s="5" t="s">
        <v>77</v>
      </c>
      <c r="BT7" s="5" t="s">
        <v>77</v>
      </c>
      <c r="BU7" s="5" t="s">
        <v>77</v>
      </c>
      <c r="BV7" s="5" t="s">
        <v>77</v>
      </c>
      <c r="BW7" s="5" t="s">
        <v>77</v>
      </c>
      <c r="BX7" s="4" t="s">
        <v>81</v>
      </c>
      <c r="BY7" s="4" t="s">
        <v>34</v>
      </c>
      <c r="BZ7" s="4" t="s">
        <v>78</v>
      </c>
      <c r="CA7" s="6"/>
      <c r="CB7" s="52" t="s">
        <v>79</v>
      </c>
      <c r="CC7" s="52" t="s">
        <v>84</v>
      </c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</row>
    <row r="8" spans="1:16352" s="1" customFormat="1" ht="17.399999999999999" x14ac:dyDescent="0.35">
      <c r="A8" s="7" t="s">
        <v>35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32"/>
      <c r="BY8" s="8"/>
      <c r="BZ8" s="24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</row>
    <row r="9" spans="1:16352" ht="17.399999999999999" x14ac:dyDescent="0.35">
      <c r="A9" s="10" t="s">
        <v>36</v>
      </c>
      <c r="B9" s="10">
        <v>20</v>
      </c>
      <c r="C9" s="12">
        <v>130000</v>
      </c>
      <c r="D9" s="10" t="s">
        <v>37</v>
      </c>
      <c r="E9" s="18">
        <v>2354109.27</v>
      </c>
      <c r="F9" s="18">
        <v>2353658.27</v>
      </c>
      <c r="G9" s="18">
        <v>2351406.3199999998</v>
      </c>
      <c r="H9" s="18">
        <v>2344513.36</v>
      </c>
      <c r="I9" s="18">
        <v>2523411.25</v>
      </c>
      <c r="J9" s="18">
        <v>2521370.4300000002</v>
      </c>
      <c r="K9" s="18">
        <v>2540342.3199999998</v>
      </c>
      <c r="L9" s="18">
        <v>2541906.15</v>
      </c>
      <c r="M9" s="18">
        <v>3356504.26</v>
      </c>
      <c r="N9" s="18">
        <v>3346060.13</v>
      </c>
      <c r="O9" s="18">
        <v>3315753.03</v>
      </c>
      <c r="P9" s="70">
        <v>3803128.38</v>
      </c>
      <c r="Q9" s="70">
        <v>4618090.34</v>
      </c>
      <c r="R9" s="69">
        <v>4270536</v>
      </c>
      <c r="S9" s="69">
        <v>4485550.37</v>
      </c>
      <c r="T9" s="69">
        <v>4857955.2699999996</v>
      </c>
      <c r="U9" s="69">
        <v>4809694.8</v>
      </c>
      <c r="V9" s="69">
        <v>6296738.0599999996</v>
      </c>
      <c r="W9" s="69">
        <v>6230288.0800000001</v>
      </c>
      <c r="X9" s="69">
        <v>5975607.0599999996</v>
      </c>
      <c r="Y9" s="69">
        <v>5069165.71</v>
      </c>
      <c r="Z9" s="69">
        <v>5244237.57</v>
      </c>
      <c r="AA9" s="69">
        <v>1852688.95</v>
      </c>
      <c r="AB9" s="53">
        <v>1827029.57</v>
      </c>
      <c r="AC9" s="53">
        <v>1729618.97</v>
      </c>
      <c r="AD9" s="53">
        <v>3186680.59</v>
      </c>
      <c r="AE9" s="53">
        <v>3182877.1</v>
      </c>
      <c r="AF9" s="53">
        <v>3904088.63</v>
      </c>
      <c r="AG9" s="53">
        <v>4524814.7699999996</v>
      </c>
      <c r="AH9" s="53">
        <v>4499969.54</v>
      </c>
      <c r="AI9" s="53">
        <v>4393877.8099999996</v>
      </c>
      <c r="AJ9" s="53">
        <v>4180754</v>
      </c>
      <c r="AK9" s="53">
        <v>5363939.49</v>
      </c>
      <c r="AL9" s="53">
        <v>4964941.51</v>
      </c>
      <c r="AM9" s="34">
        <v>1335215.27</v>
      </c>
      <c r="AN9" s="34">
        <v>1433646.99</v>
      </c>
      <c r="AO9" s="26">
        <v>1417644.93</v>
      </c>
      <c r="AP9" s="26">
        <v>2559320.12</v>
      </c>
      <c r="AQ9" s="26">
        <v>2557306</v>
      </c>
      <c r="AR9" s="18">
        <v>2694341.52</v>
      </c>
      <c r="AS9" s="18">
        <v>2682254.4300000002</v>
      </c>
      <c r="AT9" s="18">
        <v>3183694.04</v>
      </c>
      <c r="AU9" s="18">
        <v>3154903.51</v>
      </c>
      <c r="AV9" s="18">
        <v>3515283.24</v>
      </c>
      <c r="AW9" s="18">
        <v>3865070.38</v>
      </c>
      <c r="AX9" s="18">
        <v>5334568.2300000004</v>
      </c>
      <c r="AY9" s="18">
        <v>5291354.1900000004</v>
      </c>
      <c r="AZ9" s="18">
        <v>5238359.76</v>
      </c>
      <c r="BA9" s="18">
        <v>5176540.82</v>
      </c>
      <c r="BB9" s="18">
        <v>5464896.46</v>
      </c>
      <c r="BC9" s="18">
        <v>5881873.21</v>
      </c>
      <c r="BD9" s="18">
        <v>5546210.6699999999</v>
      </c>
      <c r="BE9" s="18">
        <v>5627113</v>
      </c>
      <c r="BF9" s="18">
        <v>5161017.3499999996</v>
      </c>
      <c r="BG9" s="18">
        <v>4028931.34</v>
      </c>
      <c r="BH9" s="18">
        <v>1140637.48</v>
      </c>
      <c r="BI9" s="18">
        <v>1112857.27</v>
      </c>
      <c r="BJ9" s="18">
        <v>1337767.81</v>
      </c>
      <c r="BK9" s="18">
        <v>1272052.07</v>
      </c>
      <c r="BL9" s="18">
        <v>2195392.34</v>
      </c>
      <c r="BM9" s="18">
        <v>2143572.2799999998</v>
      </c>
      <c r="BN9" s="18">
        <v>3081241.2</v>
      </c>
      <c r="BO9" s="18">
        <v>3637882.97</v>
      </c>
      <c r="BP9" s="18">
        <v>3607062.41</v>
      </c>
      <c r="BQ9" s="18">
        <v>3388149</v>
      </c>
      <c r="BR9" s="18">
        <v>4074965.19</v>
      </c>
      <c r="BS9" s="18">
        <v>3960751.05</v>
      </c>
      <c r="BT9" s="18">
        <v>3641550.56</v>
      </c>
      <c r="BU9" s="18">
        <v>3970520.05</v>
      </c>
      <c r="BV9" s="18">
        <v>3691710.2</v>
      </c>
      <c r="BW9" s="18">
        <v>3370320.31</v>
      </c>
      <c r="BX9" s="34">
        <v>0</v>
      </c>
      <c r="BY9" s="18">
        <v>0.27</v>
      </c>
      <c r="BZ9" s="25">
        <v>130106.82</v>
      </c>
      <c r="CA9" s="26"/>
      <c r="CB9" s="26">
        <f>E9-F9</f>
        <v>451</v>
      </c>
      <c r="CC9" s="26">
        <f>E9-AM9</f>
        <v>1018894</v>
      </c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</row>
    <row r="10" spans="1:16352" ht="17.399999999999999" x14ac:dyDescent="0.35">
      <c r="A10" s="10" t="s">
        <v>36</v>
      </c>
      <c r="B10" s="10">
        <v>20</v>
      </c>
      <c r="C10" s="12">
        <v>130025</v>
      </c>
      <c r="D10" s="12" t="s">
        <v>38</v>
      </c>
      <c r="E10" s="18">
        <v>11238906.689999999</v>
      </c>
      <c r="F10" s="18">
        <v>11240128.310000001</v>
      </c>
      <c r="G10" s="18">
        <v>11243765.24</v>
      </c>
      <c r="H10" s="18">
        <v>11288260.07</v>
      </c>
      <c r="I10" s="18">
        <v>11461115.279999999</v>
      </c>
      <c r="J10" s="18">
        <v>11499938.220000001</v>
      </c>
      <c r="K10" s="18">
        <v>11676617.199999999</v>
      </c>
      <c r="L10" s="18">
        <v>11697801.539999999</v>
      </c>
      <c r="M10" s="18">
        <v>11800769.6</v>
      </c>
      <c r="N10" s="18">
        <v>11838243.869999999</v>
      </c>
      <c r="O10" s="18">
        <v>11839888.359999999</v>
      </c>
      <c r="P10" s="70">
        <v>12075732.779999999</v>
      </c>
      <c r="Q10" s="70">
        <v>13798032.279999999</v>
      </c>
      <c r="R10" s="69">
        <v>11499696.77</v>
      </c>
      <c r="S10" s="69">
        <v>11905000.5</v>
      </c>
      <c r="T10" s="69">
        <v>12358753.59</v>
      </c>
      <c r="U10" s="69">
        <v>12355681.960000001</v>
      </c>
      <c r="V10" s="69">
        <v>14277591.9</v>
      </c>
      <c r="W10" s="69">
        <v>14247656.34</v>
      </c>
      <c r="X10" s="69">
        <v>13878005.050000001</v>
      </c>
      <c r="Y10" s="69">
        <v>13501031.41</v>
      </c>
      <c r="Z10" s="69">
        <v>13386559.01</v>
      </c>
      <c r="AA10" s="69">
        <v>6757140.4299999997</v>
      </c>
      <c r="AB10" s="53">
        <v>6734129.8899999997</v>
      </c>
      <c r="AC10" s="53">
        <v>6775402.4299999997</v>
      </c>
      <c r="AD10" s="53">
        <v>6838865.6500000004</v>
      </c>
      <c r="AE10" s="53">
        <v>6971965.2599999998</v>
      </c>
      <c r="AF10" s="53">
        <v>7959991.1100000003</v>
      </c>
      <c r="AG10" s="53">
        <v>8704996.9800000004</v>
      </c>
      <c r="AH10" s="53">
        <v>8723331.1199999992</v>
      </c>
      <c r="AI10" s="53">
        <v>8629316.6199999992</v>
      </c>
      <c r="AJ10" s="53">
        <v>8601105</v>
      </c>
      <c r="AK10" s="53">
        <v>8606357.9600000009</v>
      </c>
      <c r="AL10" s="53">
        <v>8528143.8699999992</v>
      </c>
      <c r="AM10" s="36">
        <v>3850368.72</v>
      </c>
      <c r="AN10" s="104">
        <v>3945675.88</v>
      </c>
      <c r="AO10" s="101">
        <v>3975903.24</v>
      </c>
      <c r="AP10" s="101">
        <v>4300753.24</v>
      </c>
      <c r="AQ10" s="26">
        <v>4450586</v>
      </c>
      <c r="AR10" s="18">
        <v>4627448.43</v>
      </c>
      <c r="AS10" s="18">
        <v>4655907.74</v>
      </c>
      <c r="AT10" s="18">
        <v>11577400.560000001</v>
      </c>
      <c r="AU10" s="18">
        <v>11704312.699999999</v>
      </c>
      <c r="AV10" s="18">
        <v>12099855.41</v>
      </c>
      <c r="AW10" s="18">
        <v>12124793</v>
      </c>
      <c r="AX10" s="18">
        <v>12351322.289999999</v>
      </c>
      <c r="AY10" s="18">
        <v>12329264.560000001</v>
      </c>
      <c r="AZ10" s="18">
        <v>12351426.525</v>
      </c>
      <c r="BA10" s="18">
        <v>12310921.98</v>
      </c>
      <c r="BB10" s="18">
        <v>13383124.76</v>
      </c>
      <c r="BC10" s="18">
        <v>13416080.720000001</v>
      </c>
      <c r="BD10" s="18">
        <v>13054272.029999999</v>
      </c>
      <c r="BE10" s="18">
        <v>13237453</v>
      </c>
      <c r="BF10" s="18">
        <v>12963612.34</v>
      </c>
      <c r="BG10" s="18">
        <v>11822557.109999999</v>
      </c>
      <c r="BH10" s="18">
        <v>5986699.8600000003</v>
      </c>
      <c r="BI10" s="18">
        <v>6113113.0099999998</v>
      </c>
      <c r="BJ10" s="18">
        <v>6125782.9800000004</v>
      </c>
      <c r="BK10" s="18">
        <v>6067010.5099999998</v>
      </c>
      <c r="BL10" s="18">
        <v>6114815.54</v>
      </c>
      <c r="BM10" s="18">
        <v>6234620.8300000001</v>
      </c>
      <c r="BN10" s="18">
        <v>6406925.21</v>
      </c>
      <c r="BO10" s="18">
        <v>6788720.4199999999</v>
      </c>
      <c r="BP10" s="18">
        <v>6774385.3499999996</v>
      </c>
      <c r="BQ10" s="18">
        <v>6752162</v>
      </c>
      <c r="BR10" s="18">
        <v>6753315.5099999998</v>
      </c>
      <c r="BS10" s="18">
        <v>6807004.3600000003</v>
      </c>
      <c r="BT10" s="18">
        <v>6474579.6799999997</v>
      </c>
      <c r="BU10" s="18">
        <v>6309154.7999999998</v>
      </c>
      <c r="BV10" s="18">
        <v>6223247.3700000001</v>
      </c>
      <c r="BW10" s="18">
        <v>5846228.8799999999</v>
      </c>
      <c r="BX10" s="36">
        <v>0</v>
      </c>
      <c r="BY10" s="18">
        <v>-0.21</v>
      </c>
      <c r="BZ10" s="33">
        <v>50633.94</v>
      </c>
      <c r="CA10" s="26"/>
      <c r="CB10" s="26">
        <f t="shared" ref="CB10:CB48" si="0">E10-F10</f>
        <v>-1221.6200000010431</v>
      </c>
      <c r="CC10" s="26">
        <f t="shared" ref="CC10:CC48" si="1">E10-AM10</f>
        <v>7388537.9699999988</v>
      </c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</row>
    <row r="11" spans="1:16352" s="1" customFormat="1" ht="17.399999999999999" x14ac:dyDescent="0.35">
      <c r="A11" s="7" t="s">
        <v>39</v>
      </c>
      <c r="B11" s="10"/>
      <c r="C11" s="10"/>
      <c r="D11" s="12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48"/>
      <c r="Q11" s="48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34"/>
      <c r="AN11" s="34"/>
      <c r="AO11" s="26"/>
      <c r="AP11" s="26"/>
      <c r="AQ11" s="26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55"/>
      <c r="BQ11" s="18"/>
      <c r="BR11" s="18"/>
      <c r="BS11" s="18"/>
      <c r="BT11" s="18"/>
      <c r="BU11" s="18"/>
      <c r="BV11" s="18"/>
      <c r="BW11" s="18"/>
      <c r="BX11" s="34"/>
      <c r="BY11" s="18"/>
      <c r="BZ11" s="26"/>
      <c r="CA11" s="26"/>
      <c r="CB11" s="26">
        <f t="shared" si="0"/>
        <v>0</v>
      </c>
      <c r="CC11" s="26">
        <f t="shared" si="1"/>
        <v>0</v>
      </c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</row>
    <row r="12" spans="1:16352" ht="17.399999999999999" x14ac:dyDescent="0.35">
      <c r="A12" s="10" t="s">
        <v>36</v>
      </c>
      <c r="B12" s="10">
        <v>20</v>
      </c>
      <c r="C12" s="12">
        <v>130115</v>
      </c>
      <c r="D12" s="12" t="s">
        <v>39</v>
      </c>
      <c r="E12" s="18">
        <v>435744.14</v>
      </c>
      <c r="F12" s="18">
        <v>430243.14</v>
      </c>
      <c r="G12" s="18">
        <v>429184.85</v>
      </c>
      <c r="H12" s="18">
        <v>422601.65</v>
      </c>
      <c r="I12" s="18">
        <v>416515.49</v>
      </c>
      <c r="J12" s="18">
        <v>413498.35</v>
      </c>
      <c r="K12" s="18">
        <v>405265.85</v>
      </c>
      <c r="L12" s="18">
        <v>402418.59</v>
      </c>
      <c r="M12" s="18">
        <v>394930.32</v>
      </c>
      <c r="N12" s="18">
        <v>391925.82</v>
      </c>
      <c r="O12" s="18">
        <v>385098.37</v>
      </c>
      <c r="P12" s="70">
        <v>366730.34</v>
      </c>
      <c r="Q12" s="70">
        <v>360475.99</v>
      </c>
      <c r="R12" s="69">
        <v>4920262.63</v>
      </c>
      <c r="S12" s="69">
        <v>5067023.24</v>
      </c>
      <c r="T12" s="69">
        <v>5241411.9400000004</v>
      </c>
      <c r="U12" s="69">
        <v>5229824.03</v>
      </c>
      <c r="V12" s="69">
        <v>5218187.78</v>
      </c>
      <c r="W12" s="69">
        <v>5173904.3600000003</v>
      </c>
      <c r="X12" s="69">
        <v>5107899.88</v>
      </c>
      <c r="Y12" s="69">
        <v>4836848.8099999996</v>
      </c>
      <c r="Z12" s="69">
        <v>4680706.24</v>
      </c>
      <c r="AA12" s="69">
        <v>268522.56</v>
      </c>
      <c r="AB12" s="53">
        <v>232436.32</v>
      </c>
      <c r="AC12" s="53">
        <v>138682.76999999999</v>
      </c>
      <c r="AD12" s="53">
        <v>8151.19</v>
      </c>
      <c r="AE12" s="53">
        <v>5983214.7199999997</v>
      </c>
      <c r="AF12" s="53">
        <v>5908752.3899999997</v>
      </c>
      <c r="AG12" s="53">
        <v>5901914.1600000001</v>
      </c>
      <c r="AH12" s="53">
        <v>5903293.6500000004</v>
      </c>
      <c r="AI12" s="53">
        <v>5885141.9500000002</v>
      </c>
      <c r="AJ12" s="53">
        <v>5847364</v>
      </c>
      <c r="AK12" s="53">
        <v>5834244.6399999997</v>
      </c>
      <c r="AL12" s="53">
        <v>5820041.0300000003</v>
      </c>
      <c r="AM12" s="34">
        <v>36696.74</v>
      </c>
      <c r="AN12" s="34">
        <v>49788.74</v>
      </c>
      <c r="AO12" s="26">
        <v>49629.89</v>
      </c>
      <c r="AP12" s="26">
        <v>47946.53</v>
      </c>
      <c r="AQ12" s="26">
        <v>46691</v>
      </c>
      <c r="AR12" s="18">
        <v>45583.47</v>
      </c>
      <c r="AS12" s="18">
        <v>43945.97</v>
      </c>
      <c r="AT12" s="18">
        <v>41970.09</v>
      </c>
      <c r="AU12" s="18">
        <v>40047.97</v>
      </c>
      <c r="AV12" s="18">
        <v>32775.339999999997</v>
      </c>
      <c r="AW12" s="18">
        <v>15412.57</v>
      </c>
      <c r="AX12" s="18">
        <v>10064.52</v>
      </c>
      <c r="AY12" s="18">
        <v>3641.21</v>
      </c>
      <c r="AZ12" s="18">
        <v>2403.2399999999998</v>
      </c>
      <c r="BA12" s="18">
        <v>5193696.32</v>
      </c>
      <c r="BB12" s="18">
        <v>5154056.4400000004</v>
      </c>
      <c r="BC12" s="18">
        <v>5137613.1900000004</v>
      </c>
      <c r="BD12" s="18">
        <v>5089690.07</v>
      </c>
      <c r="BE12" s="18">
        <v>5021414</v>
      </c>
      <c r="BF12" s="18">
        <v>4870115.12</v>
      </c>
      <c r="BG12" s="18">
        <v>4297122.57</v>
      </c>
      <c r="BH12" s="18">
        <v>360992.89</v>
      </c>
      <c r="BI12" s="18">
        <v>322086.59000000003</v>
      </c>
      <c r="BJ12" s="18">
        <v>220099.37</v>
      </c>
      <c r="BK12" s="18">
        <v>69902.78</v>
      </c>
      <c r="BL12" s="18">
        <v>16429.900000000001</v>
      </c>
      <c r="BM12" s="18">
        <v>3429.08</v>
      </c>
      <c r="BN12" s="18">
        <v>0</v>
      </c>
      <c r="BO12" s="18">
        <v>5663790.3700000001</v>
      </c>
      <c r="BP12" s="18">
        <v>5657835.8700000001</v>
      </c>
      <c r="BQ12" s="18">
        <v>5639946</v>
      </c>
      <c r="BR12" s="18">
        <v>5596370.71</v>
      </c>
      <c r="BS12" s="18">
        <v>5572226.6100000003</v>
      </c>
      <c r="BT12" s="18">
        <v>5517566.2300000004</v>
      </c>
      <c r="BU12" s="18">
        <v>5362930.38</v>
      </c>
      <c r="BV12" s="18">
        <v>5323188.3</v>
      </c>
      <c r="BW12" s="18">
        <v>5128139</v>
      </c>
      <c r="BX12" s="34">
        <v>0</v>
      </c>
      <c r="BY12" s="18">
        <v>0</v>
      </c>
      <c r="BZ12" s="21">
        <v>0</v>
      </c>
      <c r="CA12" s="26"/>
      <c r="CB12" s="26">
        <f t="shared" si="0"/>
        <v>5501</v>
      </c>
      <c r="CC12" s="26">
        <f t="shared" si="1"/>
        <v>399047.4</v>
      </c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</row>
    <row r="13" spans="1:16352" ht="17.399999999999999" x14ac:dyDescent="0.35">
      <c r="A13" s="11" t="s">
        <v>36</v>
      </c>
      <c r="B13" s="10">
        <v>20</v>
      </c>
      <c r="C13" s="13">
        <v>130118</v>
      </c>
      <c r="D13" s="13" t="s">
        <v>40</v>
      </c>
      <c r="E13" s="18">
        <v>81478.5</v>
      </c>
      <c r="F13" s="18">
        <v>81478.5</v>
      </c>
      <c r="G13" s="18">
        <v>81478.5</v>
      </c>
      <c r="H13" s="18">
        <v>81478.5</v>
      </c>
      <c r="I13" s="18">
        <v>81478.5</v>
      </c>
      <c r="J13" s="18">
        <v>81478.5</v>
      </c>
      <c r="K13" s="18">
        <v>81478.5</v>
      </c>
      <c r="L13" s="18">
        <v>81478.5</v>
      </c>
      <c r="M13" s="18">
        <v>81478.5</v>
      </c>
      <c r="N13" s="18">
        <v>81478.5</v>
      </c>
      <c r="O13" s="18">
        <v>81478.5</v>
      </c>
      <c r="P13" s="70">
        <v>81478.5</v>
      </c>
      <c r="Q13" s="70">
        <v>81478.5</v>
      </c>
      <c r="R13" s="69">
        <v>81478.5</v>
      </c>
      <c r="S13" s="69">
        <v>81478.5</v>
      </c>
      <c r="T13" s="69">
        <v>81478.5</v>
      </c>
      <c r="U13" s="69">
        <v>81478.5</v>
      </c>
      <c r="V13" s="69">
        <v>81478.5</v>
      </c>
      <c r="W13" s="69">
        <v>81478.5</v>
      </c>
      <c r="X13" s="69">
        <v>81478.5</v>
      </c>
      <c r="Y13" s="69">
        <v>81478.5</v>
      </c>
      <c r="Z13" s="69">
        <v>81478.5</v>
      </c>
      <c r="AA13" s="69">
        <v>81478.5</v>
      </c>
      <c r="AB13" s="34">
        <v>81478.5</v>
      </c>
      <c r="AC13" s="34">
        <v>81478.5</v>
      </c>
      <c r="AD13" s="34">
        <v>81478.5</v>
      </c>
      <c r="AE13" s="34">
        <v>-0.22</v>
      </c>
      <c r="AF13" s="34">
        <v>-0.22</v>
      </c>
      <c r="AG13" s="34">
        <v>-0.22</v>
      </c>
      <c r="AH13" s="34">
        <v>-0.22</v>
      </c>
      <c r="AI13" s="34">
        <v>-0.22</v>
      </c>
      <c r="AJ13" s="34">
        <v>-0.22</v>
      </c>
      <c r="AK13" s="34">
        <v>-0.22</v>
      </c>
      <c r="AL13" s="34">
        <v>-0.22</v>
      </c>
      <c r="AM13" s="34">
        <v>-0.22</v>
      </c>
      <c r="AN13" s="34">
        <v>-0.22</v>
      </c>
      <c r="AO13" s="26">
        <v>-0.22</v>
      </c>
      <c r="AP13" s="26">
        <v>-0.22</v>
      </c>
      <c r="AQ13" s="26">
        <v>0</v>
      </c>
      <c r="AR13" s="18">
        <v>-0.22</v>
      </c>
      <c r="AS13" s="18">
        <v>-0.22</v>
      </c>
      <c r="AT13" s="18">
        <v>-0.22</v>
      </c>
      <c r="AU13" s="18">
        <v>-0.22</v>
      </c>
      <c r="AV13" s="18">
        <v>-0.22</v>
      </c>
      <c r="AW13" s="18">
        <v>-0.22</v>
      </c>
      <c r="AX13" s="18">
        <v>-0.22</v>
      </c>
      <c r="AY13" s="18">
        <v>-0.22</v>
      </c>
      <c r="AZ13" s="18">
        <v>-0.22</v>
      </c>
      <c r="BA13" s="18">
        <v>-0.22</v>
      </c>
      <c r="BB13" s="18">
        <v>-0.22</v>
      </c>
      <c r="BC13" s="18">
        <v>-0.22</v>
      </c>
      <c r="BD13" s="18">
        <v>-0.22</v>
      </c>
      <c r="BE13" s="18">
        <v>-0.22</v>
      </c>
      <c r="BF13" s="18">
        <v>-0.22</v>
      </c>
      <c r="BG13" s="18">
        <v>-0.22</v>
      </c>
      <c r="BH13" s="18">
        <v>-0.22</v>
      </c>
      <c r="BI13" s="18">
        <v>-0.22</v>
      </c>
      <c r="BJ13" s="18">
        <v>-0.22</v>
      </c>
      <c r="BK13" s="18">
        <v>-0.22</v>
      </c>
      <c r="BL13" s="18">
        <v>-0.22</v>
      </c>
      <c r="BM13" s="18">
        <v>-0.22</v>
      </c>
      <c r="BN13" s="18">
        <v>-0.22</v>
      </c>
      <c r="BO13" s="18">
        <v>-0.22</v>
      </c>
      <c r="BP13" s="18">
        <v>-0.22</v>
      </c>
      <c r="BQ13" s="18">
        <v>-0.22</v>
      </c>
      <c r="BR13" s="18">
        <v>-0.22</v>
      </c>
      <c r="BS13" s="18">
        <v>-0.22</v>
      </c>
      <c r="BT13" s="18">
        <v>-0.22</v>
      </c>
      <c r="BU13" s="18">
        <v>-0.22</v>
      </c>
      <c r="BV13" s="18">
        <v>-0.22</v>
      </c>
      <c r="BW13" s="18">
        <v>-0.22</v>
      </c>
      <c r="BX13" s="34">
        <v>-0.22</v>
      </c>
      <c r="BY13" s="18">
        <v>-0.22</v>
      </c>
      <c r="BZ13" s="21">
        <v>0</v>
      </c>
      <c r="CA13" s="26"/>
      <c r="CB13" s="26">
        <f t="shared" si="0"/>
        <v>0</v>
      </c>
      <c r="CC13" s="26">
        <f t="shared" si="1"/>
        <v>81478.720000000001</v>
      </c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</row>
    <row r="14" spans="1:16352" ht="17.399999999999999" x14ac:dyDescent="0.35">
      <c r="A14" s="10" t="s">
        <v>36</v>
      </c>
      <c r="B14" s="10">
        <v>20</v>
      </c>
      <c r="C14" s="12">
        <v>130060</v>
      </c>
      <c r="D14" s="12" t="s">
        <v>41</v>
      </c>
      <c r="E14" s="18">
        <v>331431.58</v>
      </c>
      <c r="F14" s="18">
        <v>340581.82</v>
      </c>
      <c r="G14" s="18">
        <v>388190.43</v>
      </c>
      <c r="H14" s="18">
        <v>420681.58</v>
      </c>
      <c r="I14" s="18">
        <v>432471.63</v>
      </c>
      <c r="J14" s="18">
        <v>465304.83</v>
      </c>
      <c r="K14" s="18">
        <v>497724.84</v>
      </c>
      <c r="L14" s="18">
        <v>500489.21</v>
      </c>
      <c r="M14" s="18">
        <v>538249.09</v>
      </c>
      <c r="N14" s="18">
        <v>570440.03</v>
      </c>
      <c r="O14" s="18">
        <v>572443.62</v>
      </c>
      <c r="P14" s="70">
        <v>631512.24</v>
      </c>
      <c r="Q14" s="70">
        <v>629420.30000000005</v>
      </c>
      <c r="R14" s="69">
        <v>-75752.5</v>
      </c>
      <c r="S14" s="69">
        <v>-37933.19</v>
      </c>
      <c r="T14" s="69">
        <v>-17165.29</v>
      </c>
      <c r="U14" s="69">
        <v>6375.13</v>
      </c>
      <c r="V14" s="69">
        <v>28307.43</v>
      </c>
      <c r="W14" s="69">
        <v>51715.13</v>
      </c>
      <c r="X14" s="69">
        <v>51628.88</v>
      </c>
      <c r="Y14" s="69">
        <v>75137.289999999994</v>
      </c>
      <c r="Z14" s="69">
        <v>92255.64</v>
      </c>
      <c r="AA14" s="69">
        <v>146606.29</v>
      </c>
      <c r="AB14" s="34">
        <v>146452.63</v>
      </c>
      <c r="AC14" s="34">
        <v>174003.6</v>
      </c>
      <c r="AD14" s="34">
        <v>242579.94</v>
      </c>
      <c r="AE14" s="34">
        <v>-592180.06000000006</v>
      </c>
      <c r="AF14" s="34">
        <v>-459556.16</v>
      </c>
      <c r="AG14" s="34">
        <v>-440874.23</v>
      </c>
      <c r="AH14" s="34">
        <v>-410896</v>
      </c>
      <c r="AI14" s="34">
        <v>-408636.34</v>
      </c>
      <c r="AJ14" s="34">
        <v>-382154</v>
      </c>
      <c r="AK14" s="34">
        <v>-360326.59</v>
      </c>
      <c r="AL14" s="34">
        <v>-336252.06</v>
      </c>
      <c r="AM14" s="34">
        <v>573858.93000000005</v>
      </c>
      <c r="AN14" s="34">
        <v>576154.81000000006</v>
      </c>
      <c r="AO14" s="26">
        <v>600484.02</v>
      </c>
      <c r="AP14" s="26">
        <v>649553.51</v>
      </c>
      <c r="AQ14" s="26">
        <v>679493</v>
      </c>
      <c r="AR14" s="18">
        <v>698039.31</v>
      </c>
      <c r="AS14" s="18">
        <v>727332.81</v>
      </c>
      <c r="AT14" s="18">
        <v>732655.3</v>
      </c>
      <c r="AU14" s="18">
        <v>761729.56</v>
      </c>
      <c r="AV14" s="18">
        <v>781797.48</v>
      </c>
      <c r="AW14" s="18">
        <v>820097.61</v>
      </c>
      <c r="AX14" s="18">
        <v>841085.02</v>
      </c>
      <c r="AY14" s="18">
        <v>841379.47</v>
      </c>
      <c r="AZ14" s="18">
        <v>871489.45</v>
      </c>
      <c r="BA14" s="18">
        <v>102492.91</v>
      </c>
      <c r="BB14" s="18">
        <v>195762.28</v>
      </c>
      <c r="BC14" s="18">
        <v>208438.01</v>
      </c>
      <c r="BD14" s="18">
        <v>245075.96</v>
      </c>
      <c r="BE14" s="18">
        <v>254250</v>
      </c>
      <c r="BF14" s="18">
        <v>286340.74</v>
      </c>
      <c r="BG14" s="18">
        <v>333850.57</v>
      </c>
      <c r="BH14" s="18">
        <v>330825.28999999998</v>
      </c>
      <c r="BI14" s="18">
        <v>330613.28999999998</v>
      </c>
      <c r="BJ14" s="18">
        <v>373852.19</v>
      </c>
      <c r="BK14" s="18">
        <v>371809.16</v>
      </c>
      <c r="BL14" s="18">
        <v>420028.73</v>
      </c>
      <c r="BM14" s="18">
        <v>456736.49</v>
      </c>
      <c r="BN14" s="18">
        <f>-352219.43+821993</f>
        <v>469773.57</v>
      </c>
      <c r="BO14" s="18">
        <v>-245203.27</v>
      </c>
      <c r="BP14" s="18">
        <v>-245287.02</v>
      </c>
      <c r="BQ14" s="18">
        <v>-216288</v>
      </c>
      <c r="BR14" s="18">
        <v>-203539.77</v>
      </c>
      <c r="BS14" s="18">
        <v>-175138.69</v>
      </c>
      <c r="BT14" s="18">
        <v>-174126.49</v>
      </c>
      <c r="BU14" s="18">
        <v>-124873.36</v>
      </c>
      <c r="BV14" s="18">
        <v>-124132.15</v>
      </c>
      <c r="BW14" s="18">
        <v>-79671.960000000006</v>
      </c>
      <c r="BX14" s="34">
        <v>0</v>
      </c>
      <c r="BY14" s="18">
        <v>103801.55</v>
      </c>
      <c r="BZ14" s="26">
        <v>67964.03</v>
      </c>
      <c r="CA14" s="26"/>
      <c r="CB14" s="26">
        <f t="shared" si="0"/>
        <v>-9150.2399999999907</v>
      </c>
      <c r="CC14" s="26">
        <f t="shared" si="1"/>
        <v>-242427.35000000003</v>
      </c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</row>
    <row r="15" spans="1:16352" ht="17.399999999999999" x14ac:dyDescent="0.35">
      <c r="A15" s="10" t="s">
        <v>36</v>
      </c>
      <c r="B15" s="10">
        <v>20</v>
      </c>
      <c r="C15" s="10">
        <v>130065</v>
      </c>
      <c r="D15" s="12" t="s">
        <v>42</v>
      </c>
      <c r="E15" s="18">
        <v>276682.73</v>
      </c>
      <c r="F15" s="18">
        <v>311154.17</v>
      </c>
      <c r="G15" s="18">
        <v>322024.32000000001</v>
      </c>
      <c r="H15" s="18">
        <v>355834.13</v>
      </c>
      <c r="I15" s="18">
        <v>358839.73</v>
      </c>
      <c r="J15" s="18">
        <v>384040.18</v>
      </c>
      <c r="K15" s="18">
        <v>417325.88</v>
      </c>
      <c r="L15" s="18">
        <v>420909.49</v>
      </c>
      <c r="M15" s="18">
        <v>423134.49</v>
      </c>
      <c r="N15" s="18">
        <v>447653.91</v>
      </c>
      <c r="O15" s="18">
        <v>452061.69</v>
      </c>
      <c r="P15" s="70">
        <v>482533.63</v>
      </c>
      <c r="Q15" s="70">
        <v>481789.46</v>
      </c>
      <c r="R15" s="69">
        <v>-214472.02</v>
      </c>
      <c r="S15" s="69">
        <v>-165211.49</v>
      </c>
      <c r="T15" s="69">
        <v>-96959.37</v>
      </c>
      <c r="U15" s="69">
        <v>-63435.75</v>
      </c>
      <c r="V15" s="69">
        <v>-3679.5</v>
      </c>
      <c r="W15" s="69">
        <v>22265.05</v>
      </c>
      <c r="X15" s="69">
        <v>21175.05</v>
      </c>
      <c r="Y15" s="69">
        <v>51583.31</v>
      </c>
      <c r="Z15" s="69">
        <v>109653.77</v>
      </c>
      <c r="AA15" s="69">
        <v>184935.51</v>
      </c>
      <c r="AB15" s="34">
        <v>184960.51</v>
      </c>
      <c r="AC15" s="34">
        <v>210767.51</v>
      </c>
      <c r="AD15" s="34">
        <v>304215.03999999998</v>
      </c>
      <c r="AE15" s="34">
        <v>-514966.73</v>
      </c>
      <c r="AF15" s="34">
        <v>-396233.59</v>
      </c>
      <c r="AG15" s="34">
        <v>-329930.83</v>
      </c>
      <c r="AH15" s="34">
        <v>-306315.84999999998</v>
      </c>
      <c r="AI15" s="34">
        <v>-295228.19</v>
      </c>
      <c r="AJ15" s="34">
        <v>-272012</v>
      </c>
      <c r="AK15" s="34">
        <v>-251286.67</v>
      </c>
      <c r="AL15" s="34">
        <v>-230189.56</v>
      </c>
      <c r="AM15" s="34">
        <v>51589.68</v>
      </c>
      <c r="AN15" s="34">
        <v>55591.17</v>
      </c>
      <c r="AO15" s="26">
        <v>78868.12</v>
      </c>
      <c r="AP15" s="26">
        <v>132759.79</v>
      </c>
      <c r="AQ15" s="26">
        <v>191990</v>
      </c>
      <c r="AR15" s="18">
        <v>210464.8</v>
      </c>
      <c r="AS15" s="18">
        <v>231496.3</v>
      </c>
      <c r="AT15" s="18">
        <v>249578.18</v>
      </c>
      <c r="AU15" s="18">
        <v>271464.11</v>
      </c>
      <c r="AV15" s="18">
        <v>300478.44</v>
      </c>
      <c r="AW15" s="18">
        <v>323022.06</v>
      </c>
      <c r="AX15" s="18">
        <v>364762.55</v>
      </c>
      <c r="AY15" s="18">
        <v>364262.55</v>
      </c>
      <c r="AZ15" s="18">
        <v>404356.47</v>
      </c>
      <c r="BA15" s="18">
        <v>-325307.61</v>
      </c>
      <c r="BB15" s="18">
        <v>-220989.81</v>
      </c>
      <c r="BC15" s="18">
        <v>-215519.84</v>
      </c>
      <c r="BD15" s="18">
        <v>-162867.70000000001</v>
      </c>
      <c r="BE15" s="18">
        <v>159215</v>
      </c>
      <c r="BF15" s="18">
        <v>-66788.539999999994</v>
      </c>
      <c r="BG15" s="18">
        <v>-21378.43</v>
      </c>
      <c r="BH15" s="18">
        <v>-13362.07</v>
      </c>
      <c r="BI15" s="18">
        <v>-13362.07</v>
      </c>
      <c r="BJ15" s="18">
        <v>22895.82</v>
      </c>
      <c r="BK15" s="18">
        <v>26885.27</v>
      </c>
      <c r="BL15" s="18">
        <v>74541.84</v>
      </c>
      <c r="BM15" s="18">
        <v>134009.35</v>
      </c>
      <c r="BN15" s="18">
        <f>-593808.72+795802</f>
        <v>201993.28000000003</v>
      </c>
      <c r="BO15" s="18">
        <v>-453641.47</v>
      </c>
      <c r="BP15" s="18">
        <v>-453641.47</v>
      </c>
      <c r="BQ15" s="18">
        <v>-422365</v>
      </c>
      <c r="BR15" s="18">
        <v>-271100.82</v>
      </c>
      <c r="BS15" s="18">
        <v>-254348.64</v>
      </c>
      <c r="BT15" s="18">
        <v>-217376.5</v>
      </c>
      <c r="BU15" s="18">
        <v>-217194.58</v>
      </c>
      <c r="BV15" s="18">
        <v>-214783.62</v>
      </c>
      <c r="BW15" s="18">
        <v>-187837.91</v>
      </c>
      <c r="BX15" s="34">
        <v>0</v>
      </c>
      <c r="BY15" s="18">
        <v>0.5</v>
      </c>
      <c r="BZ15" s="26">
        <v>67513</v>
      </c>
      <c r="CA15" s="26"/>
      <c r="CB15" s="26">
        <f t="shared" si="0"/>
        <v>-34471.440000000002</v>
      </c>
      <c r="CC15" s="26">
        <f t="shared" si="1"/>
        <v>225093.05</v>
      </c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</row>
    <row r="16" spans="1:16352" ht="17.399999999999999" x14ac:dyDescent="0.35">
      <c r="A16" s="10" t="s">
        <v>36</v>
      </c>
      <c r="B16" s="10">
        <v>20</v>
      </c>
      <c r="C16" s="10">
        <v>130080</v>
      </c>
      <c r="D16" s="12" t="s">
        <v>43</v>
      </c>
      <c r="E16" s="18">
        <v>95277.98</v>
      </c>
      <c r="F16" s="18">
        <v>101204.58</v>
      </c>
      <c r="G16" s="18">
        <v>128502.1</v>
      </c>
      <c r="H16" s="18">
        <v>147090.06</v>
      </c>
      <c r="I16" s="18">
        <v>156688.72</v>
      </c>
      <c r="J16" s="18">
        <v>172823.28</v>
      </c>
      <c r="K16" s="18">
        <v>196587.6</v>
      </c>
      <c r="L16" s="18">
        <v>206163.77</v>
      </c>
      <c r="M16" s="18">
        <v>86083.62</v>
      </c>
      <c r="N16" s="18">
        <v>100952.62</v>
      </c>
      <c r="O16" s="18">
        <v>102170.42</v>
      </c>
      <c r="P16" s="70">
        <v>129864.15</v>
      </c>
      <c r="Q16" s="70">
        <v>129864.15</v>
      </c>
      <c r="R16" s="69">
        <v>-34284.26</v>
      </c>
      <c r="S16" s="69">
        <v>-13208.97</v>
      </c>
      <c r="T16" s="69">
        <v>-8930.2199999999993</v>
      </c>
      <c r="U16" s="69">
        <v>8239.7099999999991</v>
      </c>
      <c r="V16" s="69">
        <v>33016.65</v>
      </c>
      <c r="W16" s="69">
        <v>50336.45</v>
      </c>
      <c r="X16" s="69">
        <v>50336.45</v>
      </c>
      <c r="Y16" s="69">
        <v>69686.16</v>
      </c>
      <c r="Z16" s="69">
        <v>-85581.41</v>
      </c>
      <c r="AA16" s="69">
        <v>-53755.03</v>
      </c>
      <c r="AB16" s="34">
        <v>-53755.03</v>
      </c>
      <c r="AC16" s="34">
        <v>-35973.269999999997</v>
      </c>
      <c r="AD16" s="34">
        <v>-1706.8</v>
      </c>
      <c r="AE16" s="34">
        <v>-198109.6</v>
      </c>
      <c r="AF16" s="34">
        <f>-146649.86</f>
        <v>-146649.85999999999</v>
      </c>
      <c r="AG16" s="34">
        <v>-146649.85999999999</v>
      </c>
      <c r="AH16" s="34">
        <v>-130544.42</v>
      </c>
      <c r="AI16" s="34">
        <v>-130529.25</v>
      </c>
      <c r="AJ16" s="34">
        <v>-113682</v>
      </c>
      <c r="AK16" s="34">
        <v>-108781.65</v>
      </c>
      <c r="AL16" s="34">
        <v>-200359.75</v>
      </c>
      <c r="AM16" s="34">
        <v>125131.53</v>
      </c>
      <c r="AN16" s="34">
        <v>124844.53</v>
      </c>
      <c r="AO16" s="26">
        <v>143844.96</v>
      </c>
      <c r="AP16" s="26">
        <v>151616.42000000001</v>
      </c>
      <c r="AQ16" s="26">
        <v>178703</v>
      </c>
      <c r="AR16" s="18">
        <v>185279.04</v>
      </c>
      <c r="AS16" s="18">
        <v>202368.11</v>
      </c>
      <c r="AT16" s="18">
        <v>214307.11</v>
      </c>
      <c r="AU16" s="18">
        <v>37084.660000000003</v>
      </c>
      <c r="AV16" s="18">
        <v>46643.37</v>
      </c>
      <c r="AW16" s="18">
        <v>77710.460000000006</v>
      </c>
      <c r="AX16" s="18">
        <v>92064.36</v>
      </c>
      <c r="AY16" s="18">
        <v>92107.5</v>
      </c>
      <c r="AZ16" s="18">
        <v>110414.41</v>
      </c>
      <c r="BA16" s="18">
        <v>-43697.48</v>
      </c>
      <c r="BB16" s="18">
        <v>800.87</v>
      </c>
      <c r="BC16" s="18">
        <v>6358.87</v>
      </c>
      <c r="BD16" s="18">
        <v>24802.58</v>
      </c>
      <c r="BE16" s="18">
        <v>47302</v>
      </c>
      <c r="BF16" s="18">
        <v>63309.3</v>
      </c>
      <c r="BG16" s="18">
        <v>89258.57</v>
      </c>
      <c r="BH16" s="18">
        <v>-33826.97</v>
      </c>
      <c r="BI16" s="18">
        <v>-33826.97</v>
      </c>
      <c r="BJ16" s="18">
        <v>-35797.19</v>
      </c>
      <c r="BK16" s="18">
        <v>-35797.19</v>
      </c>
      <c r="BL16" s="18">
        <v>-17939.88</v>
      </c>
      <c r="BM16" s="18">
        <v>2420.88</v>
      </c>
      <c r="BN16" s="18">
        <f>-109270.82+179307+1</f>
        <v>70037.179999999993</v>
      </c>
      <c r="BO16" s="18">
        <v>-45874.85</v>
      </c>
      <c r="BP16" s="18">
        <v>-45874.85</v>
      </c>
      <c r="BQ16" s="18">
        <v>-30315</v>
      </c>
      <c r="BR16" s="18">
        <v>-23988.06</v>
      </c>
      <c r="BS16" s="18">
        <v>-99048.54</v>
      </c>
      <c r="BT16" s="18">
        <v>-99048.54</v>
      </c>
      <c r="BU16" s="18">
        <v>-55536.6</v>
      </c>
      <c r="BV16" s="18">
        <v>-55536.6</v>
      </c>
      <c r="BW16" s="18">
        <v>-28562.35</v>
      </c>
      <c r="BX16" s="34">
        <v>0</v>
      </c>
      <c r="BY16" s="18">
        <v>99892.99</v>
      </c>
      <c r="BZ16" s="26">
        <v>432779.61</v>
      </c>
      <c r="CA16" s="26"/>
      <c r="CB16" s="26">
        <f t="shared" si="0"/>
        <v>-5926.6000000000058</v>
      </c>
      <c r="CC16" s="26">
        <f t="shared" si="1"/>
        <v>-29853.550000000003</v>
      </c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</row>
    <row r="17" spans="1:16352" ht="17.399999999999999" x14ac:dyDescent="0.35">
      <c r="A17" s="10" t="s">
        <v>36</v>
      </c>
      <c r="B17" s="10">
        <v>20</v>
      </c>
      <c r="C17" s="10">
        <v>130100</v>
      </c>
      <c r="D17" s="12" t="s">
        <v>44</v>
      </c>
      <c r="E17" s="18">
        <v>170442.82</v>
      </c>
      <c r="F17" s="18">
        <v>171632.93</v>
      </c>
      <c r="G17" s="18">
        <v>172892.49</v>
      </c>
      <c r="H17" s="18">
        <v>175698.13</v>
      </c>
      <c r="I17" s="18">
        <v>176957.67</v>
      </c>
      <c r="J17" s="18">
        <v>177777.71</v>
      </c>
      <c r="K17" s="18">
        <v>178656.75</v>
      </c>
      <c r="L17" s="18">
        <v>179285.61</v>
      </c>
      <c r="M17" s="18">
        <v>180039.99</v>
      </c>
      <c r="N17" s="18">
        <v>180039.99</v>
      </c>
      <c r="O17" s="18">
        <v>181796.6</v>
      </c>
      <c r="P17" s="70">
        <v>185673.13</v>
      </c>
      <c r="Q17" s="70">
        <v>185673.13</v>
      </c>
      <c r="R17" s="69">
        <v>23216.97</v>
      </c>
      <c r="S17" s="69">
        <v>25151.73</v>
      </c>
      <c r="T17" s="69">
        <v>25151.73</v>
      </c>
      <c r="U17" s="69">
        <v>26780.66</v>
      </c>
      <c r="V17" s="69">
        <v>82708.3</v>
      </c>
      <c r="W17" s="69">
        <v>83792.55</v>
      </c>
      <c r="X17" s="69">
        <v>83792.55</v>
      </c>
      <c r="Y17" s="69">
        <v>85291.57</v>
      </c>
      <c r="Z17" s="69">
        <v>89932.82</v>
      </c>
      <c r="AA17" s="69">
        <v>94716.09</v>
      </c>
      <c r="AB17" s="34">
        <v>94716.09</v>
      </c>
      <c r="AC17" s="34">
        <v>97118.3</v>
      </c>
      <c r="AD17" s="34">
        <v>109835.74</v>
      </c>
      <c r="AE17" s="34">
        <v>-81981.440000000002</v>
      </c>
      <c r="AF17" s="34">
        <f>-68968.99</f>
        <v>-68968.990000000005</v>
      </c>
      <c r="AG17" s="34">
        <v>-67598.62</v>
      </c>
      <c r="AH17" s="34">
        <v>-67598.62</v>
      </c>
      <c r="AI17" s="34">
        <v>-65221.7</v>
      </c>
      <c r="AJ17" s="34">
        <v>-65222</v>
      </c>
      <c r="AK17" s="34">
        <v>-35131.410000000003</v>
      </c>
      <c r="AL17" s="34">
        <v>-35131.410000000003</v>
      </c>
      <c r="AM17" s="34">
        <v>206052.34</v>
      </c>
      <c r="AN17" s="34">
        <v>207907.96</v>
      </c>
      <c r="AO17" s="26">
        <v>207907.96</v>
      </c>
      <c r="AP17" s="26">
        <v>217635.4</v>
      </c>
      <c r="AQ17" s="26">
        <v>225769</v>
      </c>
      <c r="AR17" s="18">
        <v>229422.71</v>
      </c>
      <c r="AS17" s="18">
        <v>229422.71</v>
      </c>
      <c r="AT17" s="18">
        <v>233864.8</v>
      </c>
      <c r="AU17" s="18">
        <v>236085.27</v>
      </c>
      <c r="AV17" s="18">
        <v>239617.77</v>
      </c>
      <c r="AW17" s="18">
        <v>239617.77</v>
      </c>
      <c r="AX17" s="18">
        <v>245251</v>
      </c>
      <c r="AY17" s="18">
        <v>246070.96</v>
      </c>
      <c r="AZ17" s="18">
        <v>247550.01</v>
      </c>
      <c r="BA17" s="18">
        <v>70685.990000000005</v>
      </c>
      <c r="BB17" s="18">
        <v>80078.710000000006</v>
      </c>
      <c r="BC17" s="18">
        <v>81845.56</v>
      </c>
      <c r="BD17" s="18">
        <v>83509.62</v>
      </c>
      <c r="BE17" s="18">
        <v>83632</v>
      </c>
      <c r="BF17" s="18">
        <v>85199.43</v>
      </c>
      <c r="BG17" s="18">
        <v>92408.44</v>
      </c>
      <c r="BH17" s="18">
        <v>92408.44</v>
      </c>
      <c r="BI17" s="18">
        <v>92408.44</v>
      </c>
      <c r="BJ17" s="18">
        <v>99594.43</v>
      </c>
      <c r="BK17" s="18">
        <v>100112.7</v>
      </c>
      <c r="BL17" s="18">
        <v>104593.03</v>
      </c>
      <c r="BM17" s="18">
        <v>109571.98</v>
      </c>
      <c r="BN17" s="18">
        <f>-79308.69+193410</f>
        <v>114101.31</v>
      </c>
      <c r="BO17" s="18">
        <v>-53745.4</v>
      </c>
      <c r="BP17" s="18">
        <v>-53745.4</v>
      </c>
      <c r="BQ17" s="18">
        <v>-49153</v>
      </c>
      <c r="BR17" s="18">
        <v>-43548.79</v>
      </c>
      <c r="BS17" s="18">
        <v>-40573.64</v>
      </c>
      <c r="BT17" s="18">
        <v>-36778.06</v>
      </c>
      <c r="BU17" s="18">
        <v>-30532.02</v>
      </c>
      <c r="BV17" s="18">
        <v>-30024.53</v>
      </c>
      <c r="BW17" s="18">
        <v>-26389.25</v>
      </c>
      <c r="BX17" s="34">
        <v>0</v>
      </c>
      <c r="BY17" s="18">
        <v>45000.25</v>
      </c>
      <c r="BZ17" s="26">
        <v>49371.3</v>
      </c>
      <c r="CA17" s="26"/>
      <c r="CB17" s="26">
        <f t="shared" si="0"/>
        <v>-1190.109999999986</v>
      </c>
      <c r="CC17" s="26">
        <f t="shared" si="1"/>
        <v>-35609.51999999999</v>
      </c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</row>
    <row r="18" spans="1:16352" s="40" customFormat="1" ht="17.399999999999999" x14ac:dyDescent="0.35">
      <c r="A18" s="10" t="s">
        <v>36</v>
      </c>
      <c r="B18" s="10">
        <v>20</v>
      </c>
      <c r="C18" s="10">
        <v>130120</v>
      </c>
      <c r="D18" s="12" t="s">
        <v>45</v>
      </c>
      <c r="E18" s="18">
        <v>11787.43</v>
      </c>
      <c r="F18" s="18">
        <v>11691.39</v>
      </c>
      <c r="G18" s="18">
        <v>13733.88</v>
      </c>
      <c r="H18" s="18">
        <v>17793.689999999999</v>
      </c>
      <c r="I18" s="18">
        <v>20325.84</v>
      </c>
      <c r="J18" s="18">
        <v>25024.07</v>
      </c>
      <c r="K18" s="18">
        <v>28927.93</v>
      </c>
      <c r="L18" s="18">
        <v>29840.97</v>
      </c>
      <c r="M18" s="18">
        <v>29749.57</v>
      </c>
      <c r="N18" s="18">
        <v>33510.71</v>
      </c>
      <c r="O18" s="18">
        <v>34652.699999999997</v>
      </c>
      <c r="P18" s="70">
        <v>135680</v>
      </c>
      <c r="Q18" s="70">
        <v>135073.9</v>
      </c>
      <c r="R18" s="69">
        <v>50879.56</v>
      </c>
      <c r="S18" s="69">
        <v>57868.27</v>
      </c>
      <c r="T18" s="69">
        <v>60062.13</v>
      </c>
      <c r="U18" s="69">
        <v>64586.01</v>
      </c>
      <c r="V18" s="69">
        <v>68991.89</v>
      </c>
      <c r="W18" s="69">
        <v>73425.95</v>
      </c>
      <c r="X18" s="69">
        <v>72292.22</v>
      </c>
      <c r="Y18" s="69">
        <v>74266.91</v>
      </c>
      <c r="Z18" s="69">
        <v>76438.36</v>
      </c>
      <c r="AA18" s="69">
        <v>59084.99</v>
      </c>
      <c r="AB18" s="21">
        <v>68718.990000000005</v>
      </c>
      <c r="AC18" s="21">
        <v>84573.81</v>
      </c>
      <c r="AD18" s="21">
        <v>98293.6</v>
      </c>
      <c r="AE18" s="21">
        <v>-853.04</v>
      </c>
      <c r="AF18" s="21">
        <v>18104.28</v>
      </c>
      <c r="AG18" s="21">
        <v>19352.080000000002</v>
      </c>
      <c r="AH18" s="21">
        <v>22717.33</v>
      </c>
      <c r="AI18" s="21">
        <v>23667.74</v>
      </c>
      <c r="AJ18" s="21">
        <v>25755</v>
      </c>
      <c r="AK18" s="21">
        <v>27555.66</v>
      </c>
      <c r="AL18" s="21">
        <v>29648.62</v>
      </c>
      <c r="AM18" s="34">
        <v>74612.990000000005</v>
      </c>
      <c r="AN18" s="34">
        <v>77511.740000000005</v>
      </c>
      <c r="AO18" s="26">
        <v>80826.850000000006</v>
      </c>
      <c r="AP18" s="26">
        <v>85191.67</v>
      </c>
      <c r="AQ18" s="26">
        <v>91888</v>
      </c>
      <c r="AR18" s="18">
        <v>95569.78</v>
      </c>
      <c r="AS18" s="18">
        <v>99467.11</v>
      </c>
      <c r="AT18" s="18">
        <v>101576.9</v>
      </c>
      <c r="AU18" s="18">
        <v>104208.98</v>
      </c>
      <c r="AV18" s="18">
        <v>108192</v>
      </c>
      <c r="AW18" s="18">
        <v>112246.5</v>
      </c>
      <c r="AX18" s="18">
        <v>116356.58</v>
      </c>
      <c r="AY18" s="18">
        <v>116016.58</v>
      </c>
      <c r="AZ18" s="18">
        <v>120501.87</v>
      </c>
      <c r="BA18" s="18">
        <v>31448.9</v>
      </c>
      <c r="BB18" s="18">
        <v>42795.44</v>
      </c>
      <c r="BC18" s="18">
        <v>44523.49</v>
      </c>
      <c r="BD18" s="18">
        <v>48546.54</v>
      </c>
      <c r="BE18" s="18">
        <v>49304</v>
      </c>
      <c r="BF18" s="18">
        <v>47218.63</v>
      </c>
      <c r="BG18" s="18">
        <v>41221.839999999997</v>
      </c>
      <c r="BH18" s="18">
        <v>40561.53</v>
      </c>
      <c r="BI18" s="18">
        <v>13686.44</v>
      </c>
      <c r="BJ18" s="18">
        <v>47270.22</v>
      </c>
      <c r="BK18" s="18">
        <v>60955.55</v>
      </c>
      <c r="BL18" s="18">
        <v>66587.179999999993</v>
      </c>
      <c r="BM18" s="18">
        <v>69575.56</v>
      </c>
      <c r="BN18" s="18">
        <f>-20517.13+98720</f>
        <v>78202.87</v>
      </c>
      <c r="BO18" s="18">
        <v>-4419.3</v>
      </c>
      <c r="BP18" s="18">
        <v>-4871.3500000000004</v>
      </c>
      <c r="BQ18" s="18">
        <v>-2102</v>
      </c>
      <c r="BR18" s="18">
        <v>1475.38</v>
      </c>
      <c r="BS18" s="18">
        <v>3588.46</v>
      </c>
      <c r="BT18" s="18">
        <v>483.62</v>
      </c>
      <c r="BU18" s="18">
        <v>-642.35</v>
      </c>
      <c r="BV18" s="18">
        <v>-4398.72</v>
      </c>
      <c r="BW18" s="18">
        <v>-1785.7</v>
      </c>
      <c r="BX18" s="39">
        <v>71994.820000000007</v>
      </c>
      <c r="BY18" s="39">
        <v>40561.53</v>
      </c>
      <c r="BZ18" s="26">
        <v>30133.99</v>
      </c>
      <c r="CA18" s="26"/>
      <c r="CB18" s="26">
        <f t="shared" si="0"/>
        <v>96.040000000000873</v>
      </c>
      <c r="CC18" s="26">
        <f t="shared" si="1"/>
        <v>-62825.560000000005</v>
      </c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</row>
    <row r="19" spans="1:16352" ht="17.399999999999999" x14ac:dyDescent="0.35">
      <c r="A19" s="10" t="s">
        <v>36</v>
      </c>
      <c r="B19" s="10">
        <v>20</v>
      </c>
      <c r="C19" s="10">
        <v>130130</v>
      </c>
      <c r="D19" s="12" t="s">
        <v>46</v>
      </c>
      <c r="E19" s="18">
        <v>-637088.86</v>
      </c>
      <c r="F19" s="18">
        <v>-509852.04</v>
      </c>
      <c r="G19" s="18">
        <v>-489145.34</v>
      </c>
      <c r="H19" s="18">
        <v>-337250.8</v>
      </c>
      <c r="I19" s="18">
        <v>-314336.27</v>
      </c>
      <c r="J19" s="18">
        <v>-222775.66</v>
      </c>
      <c r="K19" s="18">
        <v>-114046.95</v>
      </c>
      <c r="L19" s="18">
        <v>-110534.03</v>
      </c>
      <c r="M19" s="18">
        <v>-79424.710000000006</v>
      </c>
      <c r="N19" s="18">
        <v>15770.82</v>
      </c>
      <c r="O19" s="18">
        <v>51353.64</v>
      </c>
      <c r="P19" s="70">
        <v>155117.94</v>
      </c>
      <c r="Q19" s="70">
        <v>154774.44</v>
      </c>
      <c r="R19" s="69">
        <v>-1896317</v>
      </c>
      <c r="S19" s="69">
        <v>-1759178.66</v>
      </c>
      <c r="T19" s="69">
        <v>-1747981.78</v>
      </c>
      <c r="U19" s="69">
        <v>-1589610.05</v>
      </c>
      <c r="V19" s="69">
        <v>-1450891.28</v>
      </c>
      <c r="W19" s="69">
        <v>-1392036.84</v>
      </c>
      <c r="X19" s="69">
        <v>-1400067.64</v>
      </c>
      <c r="Y19" s="69">
        <v>-1264191.31</v>
      </c>
      <c r="Z19" s="69">
        <v>-1062470.83</v>
      </c>
      <c r="AA19" s="69">
        <v>-269125.09999999998</v>
      </c>
      <c r="AB19" s="34">
        <v>-262655.03999999998</v>
      </c>
      <c r="AC19" s="34">
        <v>-164982.6</v>
      </c>
      <c r="AD19" s="34">
        <v>13482.68</v>
      </c>
      <c r="AE19" s="34">
        <v>-2385881.8199999998</v>
      </c>
      <c r="AF19" s="34">
        <v>-1971887.91</v>
      </c>
      <c r="AG19" s="34">
        <v>-1879401.69</v>
      </c>
      <c r="AH19" s="34">
        <v>-1794432.86</v>
      </c>
      <c r="AI19" s="34">
        <v>-1787185.98</v>
      </c>
      <c r="AJ19" s="34">
        <v>-1715340</v>
      </c>
      <c r="AK19" s="34">
        <v>-1711632.38</v>
      </c>
      <c r="AL19" s="34">
        <v>-1621389.37</v>
      </c>
      <c r="AM19" s="34">
        <v>-1125427.21</v>
      </c>
      <c r="AN19" s="34">
        <v>-1116941.6299999999</v>
      </c>
      <c r="AO19" s="26">
        <v>-1026547.76</v>
      </c>
      <c r="AP19" s="26">
        <v>-858366.58</v>
      </c>
      <c r="AQ19" s="26">
        <v>-594250</v>
      </c>
      <c r="AR19" s="18">
        <v>-527117.62</v>
      </c>
      <c r="AS19" s="18">
        <v>-439103.14</v>
      </c>
      <c r="AT19" s="18">
        <v>-407149.87</v>
      </c>
      <c r="AU19" s="18">
        <v>-297186.69</v>
      </c>
      <c r="AV19" s="18">
        <v>-189959.56</v>
      </c>
      <c r="AW19" s="18">
        <v>-101898.16</v>
      </c>
      <c r="AX19" s="18">
        <v>-4375.83</v>
      </c>
      <c r="AY19" s="18">
        <v>-4674.6499999999996</v>
      </c>
      <c r="AZ19" s="18">
        <v>129872.43</v>
      </c>
      <c r="BA19" s="18">
        <v>-1994978.48</v>
      </c>
      <c r="BB19" s="18">
        <v>-1595787.63</v>
      </c>
      <c r="BC19" s="18">
        <v>-1586533.58</v>
      </c>
      <c r="BD19" s="18">
        <v>-1438111.92</v>
      </c>
      <c r="BE19" s="18">
        <v>-1336031</v>
      </c>
      <c r="BF19" s="18">
        <v>-1216400.1000000001</v>
      </c>
      <c r="BG19" s="18">
        <v>-1021305.38</v>
      </c>
      <c r="BH19" s="18">
        <v>-441702.75</v>
      </c>
      <c r="BI19" s="18">
        <v>-441708.4</v>
      </c>
      <c r="BJ19" s="18">
        <v>-261209.13</v>
      </c>
      <c r="BK19" s="18">
        <v>-258172.31</v>
      </c>
      <c r="BL19" s="18">
        <v>-190536.3</v>
      </c>
      <c r="BM19" s="18">
        <v>-1114.51</v>
      </c>
      <c r="BN19" s="18">
        <f>-2251252.62+2322937</f>
        <v>71684.379999999888</v>
      </c>
      <c r="BO19" s="18">
        <v>-1879760.82</v>
      </c>
      <c r="BP19" s="18">
        <v>-1870944.77</v>
      </c>
      <c r="BQ19" s="18">
        <v>-1709789</v>
      </c>
      <c r="BR19" s="18">
        <v>-1678450.31</v>
      </c>
      <c r="BS19" s="18">
        <v>-1593162.17</v>
      </c>
      <c r="BT19" s="18">
        <v>-1617155.18</v>
      </c>
      <c r="BU19" s="18">
        <v>-1520459.5</v>
      </c>
      <c r="BV19" s="18">
        <v>-1520988.27</v>
      </c>
      <c r="BW19" s="18">
        <v>-1407881.03</v>
      </c>
      <c r="BX19" s="18">
        <v>0</v>
      </c>
      <c r="BY19" s="18">
        <v>0</v>
      </c>
      <c r="BZ19" s="26">
        <v>7367.3</v>
      </c>
      <c r="CA19" s="26"/>
      <c r="CB19" s="26">
        <f t="shared" si="0"/>
        <v>-127236.82</v>
      </c>
      <c r="CC19" s="26">
        <f t="shared" si="1"/>
        <v>488338.35</v>
      </c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</row>
    <row r="20" spans="1:16352" ht="17.399999999999999" x14ac:dyDescent="0.35">
      <c r="A20" s="10" t="s">
        <v>36</v>
      </c>
      <c r="B20" s="10">
        <v>20</v>
      </c>
      <c r="C20" s="10">
        <v>130175</v>
      </c>
      <c r="D20" s="12" t="s">
        <v>47</v>
      </c>
      <c r="E20" s="18">
        <v>109145.01</v>
      </c>
      <c r="F20" s="18">
        <v>109145.01</v>
      </c>
      <c r="G20" s="18">
        <v>109145.01</v>
      </c>
      <c r="H20" s="18">
        <v>109145.01</v>
      </c>
      <c r="I20" s="18">
        <v>109145.01</v>
      </c>
      <c r="J20" s="18">
        <v>109145.01</v>
      </c>
      <c r="K20" s="18">
        <v>109145.01</v>
      </c>
      <c r="L20" s="18">
        <v>109145.01</v>
      </c>
      <c r="M20" s="18">
        <v>109145.01</v>
      </c>
      <c r="N20" s="18">
        <v>109145.01</v>
      </c>
      <c r="O20" s="18">
        <v>109145.01</v>
      </c>
      <c r="P20" s="70">
        <v>109145.01</v>
      </c>
      <c r="Q20" s="70">
        <v>109145.01</v>
      </c>
      <c r="R20" s="69">
        <v>39762.68</v>
      </c>
      <c r="S20" s="69">
        <v>54172.68</v>
      </c>
      <c r="T20" s="69">
        <v>54172.68</v>
      </c>
      <c r="U20" s="69">
        <v>54172.68</v>
      </c>
      <c r="V20" s="69">
        <v>54172.68</v>
      </c>
      <c r="W20" s="69">
        <v>54172.68</v>
      </c>
      <c r="X20" s="69">
        <v>54172.68</v>
      </c>
      <c r="Y20" s="69">
        <v>54172.68</v>
      </c>
      <c r="Z20" s="69">
        <v>54172.68</v>
      </c>
      <c r="AA20" s="69">
        <v>54172.68</v>
      </c>
      <c r="AB20" s="34">
        <v>54172.68</v>
      </c>
      <c r="AC20" s="34">
        <v>54172.68</v>
      </c>
      <c r="AD20" s="34">
        <v>54172.68</v>
      </c>
      <c r="AE20" s="34">
        <v>0.46</v>
      </c>
      <c r="AF20" s="34">
        <v>0.46</v>
      </c>
      <c r="AG20" s="34">
        <v>0.46</v>
      </c>
      <c r="AH20" s="34">
        <v>0.46</v>
      </c>
      <c r="AI20" s="34">
        <v>0.46</v>
      </c>
      <c r="AJ20" s="34">
        <v>0.46</v>
      </c>
      <c r="AK20" s="34">
        <v>0.46</v>
      </c>
      <c r="AL20" s="34">
        <v>0.46</v>
      </c>
      <c r="AM20" s="34">
        <v>99275.74</v>
      </c>
      <c r="AN20" s="34">
        <v>99275.74</v>
      </c>
      <c r="AO20" s="26">
        <v>99275.74</v>
      </c>
      <c r="AP20" s="26">
        <v>102635.74</v>
      </c>
      <c r="AQ20" s="26">
        <v>102636</v>
      </c>
      <c r="AR20" s="18">
        <v>102635.74</v>
      </c>
      <c r="AS20" s="18">
        <v>102635.74</v>
      </c>
      <c r="AT20" s="18">
        <v>129280.74</v>
      </c>
      <c r="AU20" s="18">
        <v>129280.74</v>
      </c>
      <c r="AV20" s="18">
        <v>129280.74</v>
      </c>
      <c r="AW20" s="18">
        <v>129280.74</v>
      </c>
      <c r="AX20" s="18">
        <v>129280.74</v>
      </c>
      <c r="AY20" s="18">
        <v>129280.74</v>
      </c>
      <c r="AZ20" s="18">
        <v>129280.74</v>
      </c>
      <c r="BA20" s="18">
        <v>55587.4</v>
      </c>
      <c r="BB20" s="18">
        <v>55587.4</v>
      </c>
      <c r="BC20" s="18">
        <v>67957.399999999994</v>
      </c>
      <c r="BD20" s="18">
        <v>67957.399999999994</v>
      </c>
      <c r="BE20" s="18">
        <v>67957.399999999994</v>
      </c>
      <c r="BF20" s="18">
        <v>67957.399999999994</v>
      </c>
      <c r="BG20" s="18">
        <v>72814.899999999994</v>
      </c>
      <c r="BH20" s="18">
        <v>72814.899999999994</v>
      </c>
      <c r="BI20" s="18">
        <v>72814.899999999994</v>
      </c>
      <c r="BJ20" s="18">
        <v>72814.899999999994</v>
      </c>
      <c r="BK20" s="18">
        <v>72814.899999999994</v>
      </c>
      <c r="BL20" s="18">
        <v>72814.899999999994</v>
      </c>
      <c r="BM20" s="18">
        <v>72814.899999999994</v>
      </c>
      <c r="BN20" s="18">
        <v>82602</v>
      </c>
      <c r="BO20" s="18">
        <v>0.36</v>
      </c>
      <c r="BP20" s="18">
        <v>0.36</v>
      </c>
      <c r="BQ20" s="18">
        <v>0.36</v>
      </c>
      <c r="BR20" s="18">
        <v>0.36</v>
      </c>
      <c r="BS20" s="18">
        <v>0.36</v>
      </c>
      <c r="BT20" s="18">
        <v>0.36</v>
      </c>
      <c r="BU20" s="18">
        <v>0.36</v>
      </c>
      <c r="BV20" s="18">
        <v>0.36</v>
      </c>
      <c r="BW20" s="18">
        <v>0.36</v>
      </c>
      <c r="BX20" s="18">
        <v>0.46</v>
      </c>
      <c r="BY20" s="30">
        <v>0.36</v>
      </c>
      <c r="BZ20" s="30">
        <v>0</v>
      </c>
      <c r="CA20" s="26"/>
      <c r="CB20" s="26">
        <f t="shared" si="0"/>
        <v>0</v>
      </c>
      <c r="CC20" s="26">
        <f t="shared" si="1"/>
        <v>9869.2699999999895</v>
      </c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</row>
    <row r="21" spans="1:16352" ht="17.399999999999999" x14ac:dyDescent="0.35">
      <c r="A21" s="10" t="s">
        <v>36</v>
      </c>
      <c r="B21" s="10">
        <v>20</v>
      </c>
      <c r="C21" s="10">
        <v>130215</v>
      </c>
      <c r="D21" s="12" t="s">
        <v>48</v>
      </c>
      <c r="E21" s="18">
        <v>50472.61</v>
      </c>
      <c r="F21" s="18">
        <v>50472.61</v>
      </c>
      <c r="G21" s="18">
        <v>50472.61</v>
      </c>
      <c r="H21" s="18">
        <v>50472.61</v>
      </c>
      <c r="I21" s="18">
        <v>62698.67</v>
      </c>
      <c r="J21" s="18">
        <v>62698.67</v>
      </c>
      <c r="K21" s="18">
        <v>72990.710000000006</v>
      </c>
      <c r="L21" s="18">
        <v>72990.710000000006</v>
      </c>
      <c r="M21" s="18">
        <v>85216.77</v>
      </c>
      <c r="N21" s="18">
        <v>85216.77</v>
      </c>
      <c r="O21" s="18">
        <v>85216.77</v>
      </c>
      <c r="P21" s="70">
        <v>97442.83</v>
      </c>
      <c r="Q21" s="70">
        <v>97442.83</v>
      </c>
      <c r="R21" s="69">
        <v>-39629.56</v>
      </c>
      <c r="S21" s="69">
        <v>-31537.34</v>
      </c>
      <c r="T21" s="69">
        <v>-19311.28</v>
      </c>
      <c r="U21" s="69">
        <v>-19311.28</v>
      </c>
      <c r="V21" s="69">
        <v>-8848.18</v>
      </c>
      <c r="W21" s="69">
        <v>-8848.18</v>
      </c>
      <c r="X21" s="69">
        <v>-8848.18</v>
      </c>
      <c r="Y21" s="69">
        <v>-8848.18</v>
      </c>
      <c r="Z21" s="69">
        <v>3377.88</v>
      </c>
      <c r="AA21" s="69">
        <v>24572.25</v>
      </c>
      <c r="AB21" s="34">
        <v>24572.25</v>
      </c>
      <c r="AC21" s="34">
        <v>24572.25</v>
      </c>
      <c r="AD21" s="34">
        <v>24572.25</v>
      </c>
      <c r="AE21" s="34">
        <v>-129920.92</v>
      </c>
      <c r="AF21" s="34">
        <v>-84752.05</v>
      </c>
      <c r="AG21" s="34">
        <v>-23621.75</v>
      </c>
      <c r="AH21" s="34">
        <v>-23621.75</v>
      </c>
      <c r="AI21" s="34">
        <v>-23621.75</v>
      </c>
      <c r="AJ21" s="34">
        <v>-23621.75</v>
      </c>
      <c r="AK21" s="34">
        <v>-23621.75</v>
      </c>
      <c r="AL21" s="34">
        <v>-23621.75</v>
      </c>
      <c r="AM21" s="34">
        <v>75142.98</v>
      </c>
      <c r="AN21" s="34">
        <v>75142.98</v>
      </c>
      <c r="AO21" s="26">
        <v>75142.98</v>
      </c>
      <c r="AP21" s="26">
        <v>93645.45</v>
      </c>
      <c r="AQ21" s="26">
        <v>99838</v>
      </c>
      <c r="AR21" s="18">
        <v>108635.97</v>
      </c>
      <c r="AS21" s="18">
        <v>108635.97</v>
      </c>
      <c r="AT21" s="18">
        <v>108635.97</v>
      </c>
      <c r="AU21" s="18">
        <v>108635.97</v>
      </c>
      <c r="AV21" s="18">
        <v>127455.27</v>
      </c>
      <c r="AW21" s="18">
        <v>127455.27</v>
      </c>
      <c r="AX21" s="18">
        <v>139943.46</v>
      </c>
      <c r="AY21" s="18">
        <v>139943.46</v>
      </c>
      <c r="AZ21" s="18">
        <v>139943.46</v>
      </c>
      <c r="BA21" s="18">
        <v>-11127.9</v>
      </c>
      <c r="BB21" s="18">
        <v>36833.919999999998</v>
      </c>
      <c r="BC21" s="18">
        <v>36833.919999999998</v>
      </c>
      <c r="BD21" s="18">
        <v>36833.919999999998</v>
      </c>
      <c r="BE21" s="18">
        <v>61810.3</v>
      </c>
      <c r="BF21" s="18">
        <v>61810.3</v>
      </c>
      <c r="BG21" s="18">
        <v>61801.3</v>
      </c>
      <c r="BH21" s="18">
        <v>61810.3</v>
      </c>
      <c r="BI21" s="18">
        <v>61810.3</v>
      </c>
      <c r="BJ21" s="18">
        <v>61810.3</v>
      </c>
      <c r="BK21" s="18">
        <v>61810.3</v>
      </c>
      <c r="BL21" s="18">
        <v>61810.3</v>
      </c>
      <c r="BM21" s="18">
        <v>61810.3</v>
      </c>
      <c r="BN21" s="18">
        <f>-90371.94+163190</f>
        <v>72818.06</v>
      </c>
      <c r="BO21" s="18">
        <v>-74929.039999999994</v>
      </c>
      <c r="BP21" s="18">
        <v>-74929.039999999994</v>
      </c>
      <c r="BQ21" s="18">
        <v>-74929</v>
      </c>
      <c r="BR21" s="18">
        <v>-62440.85</v>
      </c>
      <c r="BS21" s="18">
        <v>-62440.85</v>
      </c>
      <c r="BT21" s="18">
        <v>-62440.85</v>
      </c>
      <c r="BU21" s="18">
        <v>-49952.66</v>
      </c>
      <c r="BV21" s="18">
        <v>-49952.66</v>
      </c>
      <c r="BW21" s="18">
        <v>-49952.66</v>
      </c>
      <c r="BX21" s="18">
        <v>0</v>
      </c>
      <c r="BY21" s="30">
        <v>0.1</v>
      </c>
      <c r="BZ21" s="30">
        <v>0</v>
      </c>
      <c r="CA21" s="26"/>
      <c r="CB21" s="26">
        <f t="shared" si="0"/>
        <v>0</v>
      </c>
      <c r="CC21" s="26">
        <f t="shared" si="1"/>
        <v>-24670.369999999995</v>
      </c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</row>
    <row r="22" spans="1:16352" ht="17.399999999999999" x14ac:dyDescent="0.35">
      <c r="A22" s="10" t="s">
        <v>36</v>
      </c>
      <c r="B22" s="10">
        <v>20</v>
      </c>
      <c r="C22" s="10">
        <v>130230</v>
      </c>
      <c r="D22" s="12" t="s">
        <v>49</v>
      </c>
      <c r="E22" s="18">
        <v>-60961.3</v>
      </c>
      <c r="F22" s="18">
        <v>-12792.11</v>
      </c>
      <c r="G22" s="18">
        <v>18429.79</v>
      </c>
      <c r="H22" s="18">
        <v>67046.399999999994</v>
      </c>
      <c r="I22" s="18">
        <v>77254.679999999993</v>
      </c>
      <c r="J22" s="18">
        <v>112589.14</v>
      </c>
      <c r="K22" s="18">
        <v>168184.45</v>
      </c>
      <c r="L22" s="18">
        <v>171410.02</v>
      </c>
      <c r="M22" s="18">
        <v>180565.3</v>
      </c>
      <c r="N22" s="18">
        <v>212258.95</v>
      </c>
      <c r="O22" s="18">
        <v>236363.67</v>
      </c>
      <c r="P22" s="70">
        <v>283904.84999999998</v>
      </c>
      <c r="Q22" s="70">
        <v>283904.84999999998</v>
      </c>
      <c r="R22" s="69">
        <v>-439087.97</v>
      </c>
      <c r="S22" s="69">
        <v>-389642.98</v>
      </c>
      <c r="T22" s="69">
        <v>-387224.72</v>
      </c>
      <c r="U22" s="69">
        <v>-339347</v>
      </c>
      <c r="V22" s="69">
        <v>-254665.87</v>
      </c>
      <c r="W22" s="69">
        <v>-212459.81</v>
      </c>
      <c r="X22" s="69">
        <v>-212459.81</v>
      </c>
      <c r="Y22" s="69">
        <v>-147513.29999999999</v>
      </c>
      <c r="Z22" s="69">
        <v>-118195.62</v>
      </c>
      <c r="AA22" s="69">
        <v>-33516.339999999997</v>
      </c>
      <c r="AB22" s="34">
        <v>-33516.339999999997</v>
      </c>
      <c r="AC22" s="34">
        <v>9814.16</v>
      </c>
      <c r="AD22" s="34">
        <v>99874.46</v>
      </c>
      <c r="AE22" s="34">
        <v>-738857.63</v>
      </c>
      <c r="AF22" s="34">
        <v>-583086.72</v>
      </c>
      <c r="AG22" s="34">
        <v>-565744.25</v>
      </c>
      <c r="AH22" s="34">
        <v>-529656.79</v>
      </c>
      <c r="AI22" s="34">
        <v>-494341.75</v>
      </c>
      <c r="AJ22" s="34">
        <v>-461039</v>
      </c>
      <c r="AK22" s="34">
        <v>-435670.44</v>
      </c>
      <c r="AL22" s="34">
        <v>-406167.79</v>
      </c>
      <c r="AM22" s="34">
        <v>-16536.27</v>
      </c>
      <c r="AN22" s="34">
        <v>-7254.58</v>
      </c>
      <c r="AO22" s="101">
        <v>25565.68</v>
      </c>
      <c r="AP22" s="26">
        <v>74603.98</v>
      </c>
      <c r="AQ22" s="26">
        <v>138319</v>
      </c>
      <c r="AR22" s="18">
        <v>157439.92000000001</v>
      </c>
      <c r="AS22" s="18">
        <v>188716.76</v>
      </c>
      <c r="AT22" s="18">
        <v>208021.35</v>
      </c>
      <c r="AU22" s="18">
        <v>237927.44</v>
      </c>
      <c r="AV22" s="18">
        <v>260302.43</v>
      </c>
      <c r="AW22" s="18">
        <v>290135.11</v>
      </c>
      <c r="AX22" s="18">
        <v>312869.59999999998</v>
      </c>
      <c r="AY22" s="18">
        <v>312876.15999999997</v>
      </c>
      <c r="AZ22" s="18">
        <v>357244.15</v>
      </c>
      <c r="BA22" s="18">
        <v>-431274.61</v>
      </c>
      <c r="BB22" s="18">
        <v>-320193.53000000003</v>
      </c>
      <c r="BC22" s="18">
        <v>-312430.42</v>
      </c>
      <c r="BD22" s="18">
        <v>-269667.33</v>
      </c>
      <c r="BE22" s="18">
        <v>-260846</v>
      </c>
      <c r="BF22" s="18">
        <v>-219099.32</v>
      </c>
      <c r="BG22" s="18">
        <v>-140247.95000000001</v>
      </c>
      <c r="BH22" s="18">
        <v>-140247.95000000001</v>
      </c>
      <c r="BI22" s="18">
        <v>-140247.95000000001</v>
      </c>
      <c r="BJ22" s="18">
        <v>-103097.59</v>
      </c>
      <c r="BK22" s="18">
        <v>-80926.350000000006</v>
      </c>
      <c r="BL22" s="18">
        <v>-41622.769999999997</v>
      </c>
      <c r="BM22" s="18">
        <v>7355.1</v>
      </c>
      <c r="BN22" s="18">
        <f>-819548.17+862287</f>
        <v>42738.829999999958</v>
      </c>
      <c r="BO22" s="18">
        <v>-645958.72</v>
      </c>
      <c r="BP22" s="18">
        <v>-641694.67000000004</v>
      </c>
      <c r="BQ22" s="18">
        <v>-575871</v>
      </c>
      <c r="BR22" s="18">
        <v>-569612.86</v>
      </c>
      <c r="BS22" s="18">
        <v>-536784.34</v>
      </c>
      <c r="BT22" s="18">
        <v>-529416.18000000005</v>
      </c>
      <c r="BU22" s="18">
        <v>-479795.1</v>
      </c>
      <c r="BV22" s="18">
        <v>-471544.43</v>
      </c>
      <c r="BW22" s="18">
        <v>-392340.24</v>
      </c>
      <c r="BX22" s="18">
        <v>1</v>
      </c>
      <c r="BY22" s="18">
        <v>-0.25</v>
      </c>
      <c r="BZ22" s="26">
        <v>95683.56</v>
      </c>
      <c r="CA22" s="26"/>
      <c r="CB22" s="26">
        <f t="shared" si="0"/>
        <v>-48169.19</v>
      </c>
      <c r="CC22" s="26">
        <f t="shared" si="1"/>
        <v>-44425.03</v>
      </c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</row>
    <row r="23" spans="1:16352" s="40" customFormat="1" ht="17.399999999999999" x14ac:dyDescent="0.35">
      <c r="A23" s="10" t="s">
        <v>36</v>
      </c>
      <c r="B23" s="10">
        <v>20</v>
      </c>
      <c r="C23" s="10">
        <v>730245</v>
      </c>
      <c r="D23" s="12" t="s">
        <v>50</v>
      </c>
      <c r="E23" s="18">
        <v>155116.44</v>
      </c>
      <c r="F23" s="18">
        <v>154753.44</v>
      </c>
      <c r="G23" s="18">
        <v>191040.94</v>
      </c>
      <c r="H23" s="18">
        <v>191040.94</v>
      </c>
      <c r="I23" s="18">
        <v>222982.79</v>
      </c>
      <c r="J23" s="18">
        <v>222982.79</v>
      </c>
      <c r="K23" s="18">
        <v>248295.79</v>
      </c>
      <c r="L23" s="18">
        <v>232715.79</v>
      </c>
      <c r="M23" s="18">
        <v>280650.61</v>
      </c>
      <c r="N23" s="18">
        <v>280650.61</v>
      </c>
      <c r="O23" s="18">
        <v>280650.61</v>
      </c>
      <c r="P23" s="70">
        <v>284527.61</v>
      </c>
      <c r="Q23" s="70">
        <v>284527.61</v>
      </c>
      <c r="R23" s="69">
        <v>157608.73000000001</v>
      </c>
      <c r="S23" s="69">
        <v>157608.73000000001</v>
      </c>
      <c r="T23" s="69">
        <v>181148.58</v>
      </c>
      <c r="U23" s="69">
        <v>181148.58</v>
      </c>
      <c r="V23" s="69">
        <v>186776.21</v>
      </c>
      <c r="W23" s="69">
        <v>186776.21</v>
      </c>
      <c r="X23" s="69">
        <v>186776.21</v>
      </c>
      <c r="Y23" s="69">
        <v>186776.21</v>
      </c>
      <c r="Z23" s="69">
        <v>187827.21</v>
      </c>
      <c r="AA23" s="69">
        <v>187827.21</v>
      </c>
      <c r="AB23" s="21">
        <v>187827.21</v>
      </c>
      <c r="AC23" s="21">
        <v>187827.21</v>
      </c>
      <c r="AD23" s="21">
        <v>194322.54</v>
      </c>
      <c r="AE23" s="21">
        <v>42022.75</v>
      </c>
      <c r="AF23" s="21">
        <v>42022.75</v>
      </c>
      <c r="AG23" s="21">
        <v>47360.25</v>
      </c>
      <c r="AH23" s="21">
        <v>47360</v>
      </c>
      <c r="AI23" s="21">
        <v>47360</v>
      </c>
      <c r="AJ23" s="21">
        <v>47360</v>
      </c>
      <c r="AK23" s="21">
        <v>49692.75</v>
      </c>
      <c r="AL23" s="21">
        <v>49692.75</v>
      </c>
      <c r="AM23" s="34">
        <v>203805.39</v>
      </c>
      <c r="AN23" s="34">
        <v>203805.39</v>
      </c>
      <c r="AO23" s="26">
        <v>207360.96</v>
      </c>
      <c r="AP23" s="26">
        <v>207822.96</v>
      </c>
      <c r="AQ23" s="26">
        <v>201833</v>
      </c>
      <c r="AR23" s="18">
        <v>201832.95999999999</v>
      </c>
      <c r="AS23" s="18">
        <v>201832.95999999999</v>
      </c>
      <c r="AT23" s="18">
        <v>201832.95999999999</v>
      </c>
      <c r="AU23" s="18">
        <v>201832.95999999999</v>
      </c>
      <c r="AV23" s="18">
        <v>201832.95999999999</v>
      </c>
      <c r="AW23" s="18">
        <v>201832.95999999999</v>
      </c>
      <c r="AX23" s="18">
        <v>229905.58</v>
      </c>
      <c r="AY23" s="18">
        <v>229905.58</v>
      </c>
      <c r="AZ23" s="18">
        <v>233780.58</v>
      </c>
      <c r="BA23" s="18">
        <v>97447.89</v>
      </c>
      <c r="BB23" s="18">
        <v>97447.89</v>
      </c>
      <c r="BC23" s="18">
        <v>97447.89</v>
      </c>
      <c r="BD23" s="18">
        <v>97447.89</v>
      </c>
      <c r="BE23" s="18">
        <v>98986.99</v>
      </c>
      <c r="BF23" s="18">
        <v>98986.99</v>
      </c>
      <c r="BG23" s="18">
        <v>98986.99</v>
      </c>
      <c r="BH23" s="18">
        <v>98986.99</v>
      </c>
      <c r="BI23" s="18">
        <v>98986.99</v>
      </c>
      <c r="BJ23" s="18">
        <v>109986.99</v>
      </c>
      <c r="BK23" s="18">
        <v>109266.99</v>
      </c>
      <c r="BL23" s="18">
        <v>114763.89</v>
      </c>
      <c r="BM23" s="18">
        <v>114763.89</v>
      </c>
      <c r="BN23" s="18">
        <f>3270.75+151102</f>
        <v>154372.75</v>
      </c>
      <c r="BO23" s="18">
        <v>3270.75</v>
      </c>
      <c r="BP23" s="18">
        <v>3270.75</v>
      </c>
      <c r="BQ23" s="18">
        <v>3668</v>
      </c>
      <c r="BR23" s="18">
        <v>121892.16</v>
      </c>
      <c r="BS23" s="18">
        <v>135145.16</v>
      </c>
      <c r="BT23" s="18">
        <v>135145.16</v>
      </c>
      <c r="BU23" s="18">
        <v>250884.07</v>
      </c>
      <c r="BV23" s="18">
        <v>250884.07</v>
      </c>
      <c r="BW23" s="18">
        <v>288429.07</v>
      </c>
      <c r="BX23" s="39">
        <v>55000</v>
      </c>
      <c r="BY23" s="39">
        <v>347775.95</v>
      </c>
      <c r="BZ23" s="26">
        <v>349691.51</v>
      </c>
      <c r="CA23" s="26"/>
      <c r="CB23" s="26">
        <f t="shared" si="0"/>
        <v>363</v>
      </c>
      <c r="CC23" s="26">
        <f t="shared" si="1"/>
        <v>-48688.950000000012</v>
      </c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</row>
    <row r="24" spans="1:16352" s="1" customFormat="1" ht="17.399999999999999" x14ac:dyDescent="0.35">
      <c r="A24" s="7" t="s">
        <v>51</v>
      </c>
      <c r="B24" s="10"/>
      <c r="C24" s="10"/>
      <c r="D24" s="12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48"/>
      <c r="Q24" s="48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26"/>
      <c r="AP24" s="26"/>
      <c r="AQ24" s="26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26"/>
      <c r="CA24" s="26"/>
      <c r="CB24" s="26">
        <f t="shared" si="0"/>
        <v>0</v>
      </c>
      <c r="CC24" s="26">
        <f t="shared" si="1"/>
        <v>0</v>
      </c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</row>
    <row r="25" spans="1:16352" ht="17.399999999999999" x14ac:dyDescent="0.35">
      <c r="A25" s="10" t="s">
        <v>36</v>
      </c>
      <c r="B25" s="10">
        <v>20</v>
      </c>
      <c r="C25" s="10">
        <v>130012</v>
      </c>
      <c r="D25" s="12" t="s">
        <v>52</v>
      </c>
      <c r="E25" s="18">
        <v>-314891.43</v>
      </c>
      <c r="F25" s="18">
        <v>-316450.65000000002</v>
      </c>
      <c r="G25" s="18">
        <v>-313364.53000000003</v>
      </c>
      <c r="H25" s="18">
        <v>-313364.53000000003</v>
      </c>
      <c r="I25" s="18">
        <v>-313043.96999999997</v>
      </c>
      <c r="J25" s="18">
        <v>-313043.96999999997</v>
      </c>
      <c r="K25" s="18">
        <v>-313043.96999999997</v>
      </c>
      <c r="L25" s="18">
        <v>-313043.96999999997</v>
      </c>
      <c r="M25" s="18">
        <v>-306066.19</v>
      </c>
      <c r="N25" s="18">
        <v>-317089.55</v>
      </c>
      <c r="O25" s="18">
        <v>-317089.55</v>
      </c>
      <c r="P25" s="85">
        <v>-234598.09</v>
      </c>
      <c r="Q25" s="85">
        <v>-234598.09</v>
      </c>
      <c r="R25" s="69">
        <v>-234598.09</v>
      </c>
      <c r="S25" s="69">
        <v>-233962.05</v>
      </c>
      <c r="T25" s="69">
        <v>-233962.05</v>
      </c>
      <c r="U25" s="69">
        <v>-233962.05</v>
      </c>
      <c r="V25" s="69">
        <v>-151911.79</v>
      </c>
      <c r="W25" s="69">
        <v>-151911.79</v>
      </c>
      <c r="X25" s="69">
        <v>-151912</v>
      </c>
      <c r="Y25" s="69">
        <v>-153471.01</v>
      </c>
      <c r="Z25" s="69">
        <v>-144688.18</v>
      </c>
      <c r="AA25" s="69">
        <v>-147749.32999999999</v>
      </c>
      <c r="AB25" s="34">
        <v>-156830.32</v>
      </c>
      <c r="AC25" s="34">
        <v>-156830.32</v>
      </c>
      <c r="AD25" s="34">
        <v>-178688.33</v>
      </c>
      <c r="AE25" s="34">
        <v>-177855.33</v>
      </c>
      <c r="AF25" s="34">
        <v>-149823.75</v>
      </c>
      <c r="AG25" s="34">
        <v>-143447.49</v>
      </c>
      <c r="AH25" s="34">
        <v>-145006.71</v>
      </c>
      <c r="AI25" s="34">
        <v>-145006.71</v>
      </c>
      <c r="AJ25" s="34">
        <v>-145007</v>
      </c>
      <c r="AK25" s="34">
        <v>-141704.69</v>
      </c>
      <c r="AL25" s="34">
        <v>-141704.69</v>
      </c>
      <c r="AM25" s="34">
        <v>-395276.82</v>
      </c>
      <c r="AN25" s="34">
        <v>-395276.82</v>
      </c>
      <c r="AO25" s="26">
        <v>-395276.82</v>
      </c>
      <c r="AP25" s="26">
        <v>-466406.54</v>
      </c>
      <c r="AQ25" s="26">
        <v>-466407</v>
      </c>
      <c r="AR25" s="18">
        <v>-340064.15</v>
      </c>
      <c r="AS25" s="18">
        <v>-340064.15</v>
      </c>
      <c r="AT25" s="18">
        <v>-311813.82</v>
      </c>
      <c r="AU25" s="18">
        <v>-311813.82</v>
      </c>
      <c r="AV25" s="18">
        <v>-311494.08</v>
      </c>
      <c r="AW25" s="18">
        <v>-311494.08</v>
      </c>
      <c r="AX25" s="18">
        <v>-279282.13</v>
      </c>
      <c r="AY25" s="18">
        <v>-279282.13</v>
      </c>
      <c r="AZ25" s="18">
        <v>-279282.13</v>
      </c>
      <c r="BA25" s="18">
        <v>-279282.13</v>
      </c>
      <c r="BB25" s="18">
        <v>-236917.32</v>
      </c>
      <c r="BC25" s="18">
        <v>-191318.1</v>
      </c>
      <c r="BD25" s="18">
        <v>-191318.1</v>
      </c>
      <c r="BE25" s="18">
        <v>-187818</v>
      </c>
      <c r="BF25" s="18">
        <v>-190093.27</v>
      </c>
      <c r="BG25" s="18">
        <v>-144918.26999999999</v>
      </c>
      <c r="BH25" s="18">
        <v>-144918.26999999999</v>
      </c>
      <c r="BI25" s="18">
        <v>-144918.26999999999</v>
      </c>
      <c r="BJ25" s="18">
        <v>-138899.57999999999</v>
      </c>
      <c r="BK25" s="18">
        <v>-138899.57999999999</v>
      </c>
      <c r="BL25" s="18">
        <v>-135399.57999999999</v>
      </c>
      <c r="BM25" s="18">
        <v>-135399.57999999999</v>
      </c>
      <c r="BN25" s="18">
        <v>-54183.35</v>
      </c>
      <c r="BO25" s="18">
        <v>-43659.65</v>
      </c>
      <c r="BP25" s="18">
        <v>-43659.65</v>
      </c>
      <c r="BQ25" s="18">
        <v>-110135</v>
      </c>
      <c r="BR25" s="18">
        <v>-79350.17</v>
      </c>
      <c r="BS25" s="18">
        <v>-79350.17</v>
      </c>
      <c r="BT25" s="18">
        <v>-79350.17</v>
      </c>
      <c r="BU25" s="18">
        <v>-79350.17</v>
      </c>
      <c r="BV25" s="18">
        <v>-79350.17</v>
      </c>
      <c r="BW25" s="18">
        <v>-51180.800000000003</v>
      </c>
      <c r="BX25" s="18">
        <v>0</v>
      </c>
      <c r="BY25" s="18">
        <v>0.36</v>
      </c>
      <c r="BZ25" s="19">
        <v>0</v>
      </c>
      <c r="CA25" s="26"/>
      <c r="CB25" s="26">
        <f t="shared" si="0"/>
        <v>1559.2200000000303</v>
      </c>
      <c r="CC25" s="26">
        <f t="shared" si="1"/>
        <v>80385.390000000014</v>
      </c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</row>
    <row r="26" spans="1:16352" ht="17.399999999999999" x14ac:dyDescent="0.35">
      <c r="A26" s="10" t="s">
        <v>36</v>
      </c>
      <c r="B26" s="10">
        <v>20</v>
      </c>
      <c r="C26" s="10">
        <v>130020</v>
      </c>
      <c r="D26" s="12" t="s">
        <v>53</v>
      </c>
      <c r="E26" s="18">
        <v>104282.91</v>
      </c>
      <c r="F26" s="18">
        <v>104282.91</v>
      </c>
      <c r="G26" s="18">
        <v>104282.91</v>
      </c>
      <c r="H26" s="18">
        <v>104387.4</v>
      </c>
      <c r="I26" s="18">
        <v>128105.49</v>
      </c>
      <c r="J26" s="18">
        <v>128105.49</v>
      </c>
      <c r="K26" s="18">
        <v>128152.99</v>
      </c>
      <c r="L26" s="18">
        <v>127252.99</v>
      </c>
      <c r="M26" s="18">
        <v>129691.55</v>
      </c>
      <c r="N26" s="18">
        <v>56559.41</v>
      </c>
      <c r="O26" s="18">
        <v>56559.41</v>
      </c>
      <c r="P26" s="70">
        <v>132882.82999999999</v>
      </c>
      <c r="Q26" s="70">
        <v>168130.48</v>
      </c>
      <c r="R26" s="69">
        <v>164194.31</v>
      </c>
      <c r="S26" s="69">
        <v>165744.68</v>
      </c>
      <c r="T26" s="69">
        <v>218564.32</v>
      </c>
      <c r="U26" s="69">
        <v>218564.32</v>
      </c>
      <c r="V26" s="69">
        <v>222463.78</v>
      </c>
      <c r="W26" s="69">
        <v>221339.26</v>
      </c>
      <c r="X26" s="69">
        <v>219205.76000000001</v>
      </c>
      <c r="Y26" s="69">
        <v>209306</v>
      </c>
      <c r="Z26" s="69">
        <v>219386.37</v>
      </c>
      <c r="AA26" s="69">
        <v>157321.39000000001</v>
      </c>
      <c r="AB26" s="34">
        <v>156071.39000000001</v>
      </c>
      <c r="AC26" s="34">
        <v>153965.39000000001</v>
      </c>
      <c r="AD26" s="34">
        <v>172178.46</v>
      </c>
      <c r="AE26" s="34">
        <v>172417.32</v>
      </c>
      <c r="AF26" s="34">
        <v>175402.21</v>
      </c>
      <c r="AG26" s="34">
        <v>188144.26</v>
      </c>
      <c r="AH26" s="34">
        <v>188144.26</v>
      </c>
      <c r="AI26" s="34">
        <v>187283.36</v>
      </c>
      <c r="AJ26" s="34">
        <v>186483</v>
      </c>
      <c r="AK26" s="34">
        <v>234386.47</v>
      </c>
      <c r="AL26" s="34">
        <v>230507.73</v>
      </c>
      <c r="AM26" s="34">
        <v>102231.92</v>
      </c>
      <c r="AN26" s="34">
        <v>104407.71</v>
      </c>
      <c r="AO26" s="26">
        <v>104001.71</v>
      </c>
      <c r="AP26" s="26">
        <v>157631.48000000001</v>
      </c>
      <c r="AQ26" s="26">
        <v>156099</v>
      </c>
      <c r="AR26" s="18">
        <v>155944.16</v>
      </c>
      <c r="AS26" s="18">
        <v>154894.16</v>
      </c>
      <c r="AT26" s="18">
        <v>157253.75</v>
      </c>
      <c r="AU26" s="18">
        <v>157068.75</v>
      </c>
      <c r="AV26" s="18">
        <v>157145.39000000001</v>
      </c>
      <c r="AW26" s="18">
        <v>157082.09</v>
      </c>
      <c r="AX26" s="18">
        <v>196199.6</v>
      </c>
      <c r="AY26" s="18">
        <v>195994.1</v>
      </c>
      <c r="AZ26" s="18">
        <v>195956.69</v>
      </c>
      <c r="BA26" s="18">
        <v>195648.69</v>
      </c>
      <c r="BB26" s="18">
        <v>196426.25</v>
      </c>
      <c r="BC26" s="18">
        <v>261290.48</v>
      </c>
      <c r="BD26" s="18">
        <v>254110.46</v>
      </c>
      <c r="BE26" s="18">
        <v>257315</v>
      </c>
      <c r="BF26" s="18">
        <v>238950.75</v>
      </c>
      <c r="BG26" s="18">
        <v>219450.78</v>
      </c>
      <c r="BH26" s="18">
        <v>116587.97</v>
      </c>
      <c r="BI26" s="18">
        <v>112062.28</v>
      </c>
      <c r="BJ26" s="18">
        <v>130748.31</v>
      </c>
      <c r="BK26" s="18">
        <v>170971.62</v>
      </c>
      <c r="BL26" s="18">
        <v>170971.62</v>
      </c>
      <c r="BM26" s="18">
        <v>170197.62</v>
      </c>
      <c r="BN26" s="18">
        <v>197861.16</v>
      </c>
      <c r="BO26" s="18">
        <v>180472.78</v>
      </c>
      <c r="BP26" s="18">
        <v>180472.78</v>
      </c>
      <c r="BQ26" s="18">
        <v>177864</v>
      </c>
      <c r="BR26" s="18">
        <v>178704.74</v>
      </c>
      <c r="BS26" s="18">
        <v>177306.23999999999</v>
      </c>
      <c r="BT26" s="18">
        <v>132625.12</v>
      </c>
      <c r="BU26" s="18">
        <v>170893.62</v>
      </c>
      <c r="BV26" s="18">
        <v>122272.14</v>
      </c>
      <c r="BW26" s="18">
        <v>196602.73</v>
      </c>
      <c r="BX26" s="18">
        <v>1982</v>
      </c>
      <c r="BY26" s="18">
        <v>38969.339999999997</v>
      </c>
      <c r="BZ26" s="21">
        <v>0</v>
      </c>
      <c r="CA26" s="26"/>
      <c r="CB26" s="26">
        <f t="shared" si="0"/>
        <v>0</v>
      </c>
      <c r="CC26" s="26">
        <f t="shared" si="1"/>
        <v>2050.9900000000052</v>
      </c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</row>
    <row r="27" spans="1:16352" ht="17.399999999999999" x14ac:dyDescent="0.35">
      <c r="A27" s="10" t="s">
        <v>36</v>
      </c>
      <c r="B27" s="10">
        <v>20</v>
      </c>
      <c r="C27" s="10">
        <v>130021</v>
      </c>
      <c r="D27" s="12" t="s">
        <v>54</v>
      </c>
      <c r="E27" s="18">
        <v>-739.03</v>
      </c>
      <c r="F27" s="18">
        <v>-5052.83</v>
      </c>
      <c r="G27" s="18">
        <v>-10246.33</v>
      </c>
      <c r="H27" s="18">
        <v>-20321.189999999999</v>
      </c>
      <c r="I27" s="18">
        <v>-27512.19</v>
      </c>
      <c r="J27" s="18">
        <v>-46432.57</v>
      </c>
      <c r="K27" s="18">
        <v>-73721.210000000006</v>
      </c>
      <c r="L27" s="18">
        <v>-73314.710000000006</v>
      </c>
      <c r="M27" s="18">
        <v>-75037.350000000006</v>
      </c>
      <c r="N27" s="18">
        <v>-76073.929999999993</v>
      </c>
      <c r="O27" s="18">
        <v>-77966.929999999993</v>
      </c>
      <c r="P27" s="70">
        <v>357673.07</v>
      </c>
      <c r="Q27" s="70">
        <v>356445.07</v>
      </c>
      <c r="R27" s="69">
        <v>321315.81</v>
      </c>
      <c r="S27" s="69">
        <v>335323.03000000003</v>
      </c>
      <c r="T27" s="69">
        <v>351528.93</v>
      </c>
      <c r="U27" s="69">
        <v>349611.23</v>
      </c>
      <c r="V27" s="69">
        <v>370022.48</v>
      </c>
      <c r="W27" s="69">
        <v>366808.47</v>
      </c>
      <c r="X27" s="69">
        <v>355042.42</v>
      </c>
      <c r="Y27" s="69">
        <v>321392.23</v>
      </c>
      <c r="Z27" s="69">
        <v>306553.23</v>
      </c>
      <c r="AA27" s="69">
        <v>-98994.57</v>
      </c>
      <c r="AB27" s="34">
        <v>-102740.62</v>
      </c>
      <c r="AC27" s="34">
        <v>-111196.27</v>
      </c>
      <c r="AD27" s="34">
        <v>-55364.86</v>
      </c>
      <c r="AE27" s="34">
        <v>-56965.22</v>
      </c>
      <c r="AF27" s="34">
        <v>-68645.48</v>
      </c>
      <c r="AG27" s="34">
        <v>667812.06000000006</v>
      </c>
      <c r="AH27" s="34">
        <v>664935.34</v>
      </c>
      <c r="AI27" s="34">
        <v>661050.03</v>
      </c>
      <c r="AJ27" s="34">
        <v>654829</v>
      </c>
      <c r="AK27" s="34">
        <v>651776.06999999995</v>
      </c>
      <c r="AL27" s="34">
        <v>648817.93999999994</v>
      </c>
      <c r="AM27" s="34">
        <v>-361819.56</v>
      </c>
      <c r="AN27" s="34">
        <v>-363716.71</v>
      </c>
      <c r="AO27" s="26">
        <v>-368146.57</v>
      </c>
      <c r="AP27" s="26">
        <v>224970.02</v>
      </c>
      <c r="AQ27" s="26">
        <v>213228</v>
      </c>
      <c r="AR27" s="18">
        <v>205948.51</v>
      </c>
      <c r="AS27" s="18">
        <v>202090.11</v>
      </c>
      <c r="AT27" s="18">
        <v>201990.11</v>
      </c>
      <c r="AU27" s="18">
        <v>201670.29</v>
      </c>
      <c r="AV27" s="18">
        <v>215392.13</v>
      </c>
      <c r="AW27" s="18">
        <v>213142.68</v>
      </c>
      <c r="AX27" s="18">
        <v>381775.45</v>
      </c>
      <c r="AY27" s="18">
        <v>381429.32</v>
      </c>
      <c r="AZ27" s="18">
        <v>380442.22</v>
      </c>
      <c r="BA27" s="18">
        <v>379828.66</v>
      </c>
      <c r="BB27" s="18">
        <v>539604.1</v>
      </c>
      <c r="BC27" s="18">
        <v>554138.29</v>
      </c>
      <c r="BD27" s="18">
        <v>546997.46</v>
      </c>
      <c r="BE27" s="18">
        <v>542087</v>
      </c>
      <c r="BF27" s="18">
        <v>529602.86</v>
      </c>
      <c r="BG27" s="18">
        <v>524425.77</v>
      </c>
      <c r="BH27" s="18">
        <v>276138.19</v>
      </c>
      <c r="BI27" s="18">
        <v>272179.96000000002</v>
      </c>
      <c r="BJ27" s="18">
        <v>905699.46</v>
      </c>
      <c r="BK27" s="18">
        <v>897865.9</v>
      </c>
      <c r="BL27" s="18">
        <v>901664.91</v>
      </c>
      <c r="BM27" s="18">
        <v>898217.47</v>
      </c>
      <c r="BN27" s="18">
        <v>878975.23</v>
      </c>
      <c r="BO27" s="18">
        <v>933401.59</v>
      </c>
      <c r="BP27" s="18">
        <v>932476.59</v>
      </c>
      <c r="BQ27" s="18">
        <v>926022</v>
      </c>
      <c r="BR27" s="18">
        <v>921617.8</v>
      </c>
      <c r="BS27" s="18">
        <v>919047.5</v>
      </c>
      <c r="BT27" s="18">
        <v>906113.94</v>
      </c>
      <c r="BU27" s="18">
        <v>878167.33</v>
      </c>
      <c r="BV27" s="18">
        <v>871639.6</v>
      </c>
      <c r="BW27" s="18">
        <v>1028966.73</v>
      </c>
      <c r="BX27" s="18">
        <v>0</v>
      </c>
      <c r="BY27" s="18">
        <v>541940.63</v>
      </c>
      <c r="BZ27" s="21">
        <v>160839.79999999999</v>
      </c>
      <c r="CA27" s="26"/>
      <c r="CB27" s="26">
        <f t="shared" si="0"/>
        <v>4313.8</v>
      </c>
      <c r="CC27" s="26">
        <f t="shared" si="1"/>
        <v>361080.52999999997</v>
      </c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</row>
    <row r="28" spans="1:16352" ht="17.399999999999999" x14ac:dyDescent="0.35">
      <c r="A28" s="10" t="s">
        <v>36</v>
      </c>
      <c r="B28" s="10">
        <v>20</v>
      </c>
      <c r="C28" s="10">
        <v>130045</v>
      </c>
      <c r="D28" s="12" t="s">
        <v>55</v>
      </c>
      <c r="E28" s="18">
        <v>-32786.97</v>
      </c>
      <c r="F28" s="18">
        <v>-13849.45</v>
      </c>
      <c r="G28" s="18">
        <v>-13554.05</v>
      </c>
      <c r="H28" s="18">
        <v>9625.9</v>
      </c>
      <c r="I28" s="18">
        <v>9672.94</v>
      </c>
      <c r="J28" s="18">
        <v>14707.2</v>
      </c>
      <c r="K28" s="18">
        <v>18025.310000000001</v>
      </c>
      <c r="L28" s="18">
        <v>19958.919999999998</v>
      </c>
      <c r="M28" s="18">
        <v>17290.62</v>
      </c>
      <c r="N28" s="18">
        <v>21610.41</v>
      </c>
      <c r="O28" s="18">
        <v>21167.51</v>
      </c>
      <c r="P28" s="70">
        <v>26423.05</v>
      </c>
      <c r="Q28" s="70">
        <v>22125.45</v>
      </c>
      <c r="R28" s="69">
        <v>18914.580000000002</v>
      </c>
      <c r="S28" s="69">
        <v>27028.9</v>
      </c>
      <c r="T28" s="69">
        <v>28028.73</v>
      </c>
      <c r="U28" s="69">
        <v>32574.42</v>
      </c>
      <c r="V28" s="69">
        <v>31122.69</v>
      </c>
      <c r="W28" s="69">
        <v>34487.85</v>
      </c>
      <c r="X28" s="69">
        <v>32731.85</v>
      </c>
      <c r="Y28" s="69">
        <v>37747.279999999999</v>
      </c>
      <c r="Z28" s="69">
        <v>42348.78</v>
      </c>
      <c r="AA28" s="69">
        <v>50565.47</v>
      </c>
      <c r="AB28" s="34">
        <v>49377.02</v>
      </c>
      <c r="AC28" s="34">
        <v>52012.06</v>
      </c>
      <c r="AD28" s="34">
        <v>114566.02</v>
      </c>
      <c r="AE28" s="34">
        <v>113827.61</v>
      </c>
      <c r="AF28" s="34">
        <v>129630.52</v>
      </c>
      <c r="AG28" s="34">
        <v>114938.23</v>
      </c>
      <c r="AH28" s="34">
        <v>117584.4</v>
      </c>
      <c r="AI28" s="34">
        <v>82453.009999999995</v>
      </c>
      <c r="AJ28" s="34">
        <v>80495</v>
      </c>
      <c r="AK28" s="34">
        <v>96222.46</v>
      </c>
      <c r="AL28" s="34">
        <v>93850.45</v>
      </c>
      <c r="AM28" s="34">
        <v>97200.639999999999</v>
      </c>
      <c r="AN28" s="34">
        <v>98762</v>
      </c>
      <c r="AO28" s="26">
        <v>101081.12</v>
      </c>
      <c r="AP28" s="26">
        <v>103041.12</v>
      </c>
      <c r="AQ28" s="26">
        <v>105522</v>
      </c>
      <c r="AR28" s="18">
        <v>101217.34</v>
      </c>
      <c r="AS28" s="18">
        <v>101516.99</v>
      </c>
      <c r="AT28" s="18">
        <v>97661.77</v>
      </c>
      <c r="AU28" s="18">
        <v>96250</v>
      </c>
      <c r="AV28" s="18">
        <v>94341.1</v>
      </c>
      <c r="AW28" s="18">
        <v>95701.9</v>
      </c>
      <c r="AX28" s="18">
        <v>96223.9</v>
      </c>
      <c r="AY28" s="18">
        <v>93138.72</v>
      </c>
      <c r="AZ28" s="18">
        <v>94443.6</v>
      </c>
      <c r="BA28" s="18">
        <v>91035.9</v>
      </c>
      <c r="BB28" s="18">
        <v>104475.01</v>
      </c>
      <c r="BC28" s="18">
        <v>104819.03</v>
      </c>
      <c r="BD28" s="18">
        <v>109119.84</v>
      </c>
      <c r="BE28" s="18">
        <v>107844</v>
      </c>
      <c r="BF28" s="18">
        <v>111373.34</v>
      </c>
      <c r="BG28" s="18">
        <v>117006.66</v>
      </c>
      <c r="BH28" s="18">
        <v>110560.49</v>
      </c>
      <c r="BI28" s="18">
        <v>110041.74</v>
      </c>
      <c r="BJ28" s="18">
        <v>114298.04</v>
      </c>
      <c r="BK28" s="18">
        <v>104034.71</v>
      </c>
      <c r="BL28" s="18">
        <v>102599.76</v>
      </c>
      <c r="BM28" s="18">
        <v>96436.73</v>
      </c>
      <c r="BN28" s="18">
        <v>94989.65</v>
      </c>
      <c r="BO28" s="18">
        <v>122774.17</v>
      </c>
      <c r="BP28" s="18">
        <v>122156.67</v>
      </c>
      <c r="BQ28" s="18">
        <v>118366</v>
      </c>
      <c r="BR28" s="18">
        <v>132546.60999999999</v>
      </c>
      <c r="BS28" s="18">
        <v>133666.12</v>
      </c>
      <c r="BT28" s="18">
        <v>127847.22</v>
      </c>
      <c r="BU28" s="18">
        <v>146203.91</v>
      </c>
      <c r="BV28" s="18">
        <v>131839.54999999999</v>
      </c>
      <c r="BW28" s="18">
        <v>132337.20000000001</v>
      </c>
      <c r="BX28" s="18">
        <v>101188.6</v>
      </c>
      <c r="BY28" s="18">
        <v>65159.45</v>
      </c>
      <c r="BZ28" s="26">
        <v>36547.949999999997</v>
      </c>
      <c r="CA28" s="26"/>
      <c r="CB28" s="26">
        <f t="shared" si="0"/>
        <v>-18937.52</v>
      </c>
      <c r="CC28" s="26">
        <f t="shared" si="1"/>
        <v>-129987.61</v>
      </c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</row>
    <row r="29" spans="1:16352" s="40" customFormat="1" ht="17.399999999999999" x14ac:dyDescent="0.35">
      <c r="A29" s="10" t="s">
        <v>36</v>
      </c>
      <c r="B29" s="10">
        <v>20</v>
      </c>
      <c r="C29" s="10">
        <v>130050</v>
      </c>
      <c r="D29" s="12" t="s">
        <v>56</v>
      </c>
      <c r="E29" s="18">
        <v>855996.75</v>
      </c>
      <c r="F29" s="18">
        <v>857048.21</v>
      </c>
      <c r="G29" s="18">
        <v>866324.95</v>
      </c>
      <c r="H29" s="18">
        <v>860323.44</v>
      </c>
      <c r="I29" s="18">
        <v>860536.18</v>
      </c>
      <c r="J29" s="18">
        <v>868280.67</v>
      </c>
      <c r="K29" s="18">
        <v>863397.88</v>
      </c>
      <c r="L29" s="18">
        <v>863397.88</v>
      </c>
      <c r="M29" s="18">
        <v>867759.59</v>
      </c>
      <c r="N29" s="18">
        <v>875494.09</v>
      </c>
      <c r="O29" s="18">
        <v>788123.45</v>
      </c>
      <c r="P29" s="70">
        <v>796980.97</v>
      </c>
      <c r="Q29" s="70">
        <v>796980.97</v>
      </c>
      <c r="R29" s="69">
        <v>796998.32</v>
      </c>
      <c r="S29" s="69">
        <v>794645.7</v>
      </c>
      <c r="T29" s="69">
        <v>817048.89</v>
      </c>
      <c r="U29" s="69">
        <v>741428.62</v>
      </c>
      <c r="V29" s="69">
        <v>765570.88</v>
      </c>
      <c r="W29" s="69">
        <v>775218.27</v>
      </c>
      <c r="X29" s="69">
        <v>775218.27</v>
      </c>
      <c r="Y29" s="69">
        <v>783980.91</v>
      </c>
      <c r="Z29" s="69">
        <v>784433.31</v>
      </c>
      <c r="AA29" s="69">
        <v>791612.81</v>
      </c>
      <c r="AB29" s="36">
        <v>791612.81</v>
      </c>
      <c r="AC29" s="36">
        <v>797271.3</v>
      </c>
      <c r="AD29" s="36">
        <v>807888.4</v>
      </c>
      <c r="AE29" s="36">
        <v>798005.56</v>
      </c>
      <c r="AF29" s="36">
        <v>803792.38</v>
      </c>
      <c r="AG29" s="36">
        <v>776407.97</v>
      </c>
      <c r="AH29" s="36">
        <v>783888.93</v>
      </c>
      <c r="AI29" s="36">
        <v>744131.67</v>
      </c>
      <c r="AJ29" s="36">
        <v>749199</v>
      </c>
      <c r="AK29" s="36">
        <v>720067.91</v>
      </c>
      <c r="AL29" s="36">
        <v>724501.58</v>
      </c>
      <c r="AM29" s="34">
        <v>895946.1</v>
      </c>
      <c r="AN29" s="34">
        <v>896158.84</v>
      </c>
      <c r="AO29" s="26">
        <v>898876.64</v>
      </c>
      <c r="AP29" s="26">
        <v>846863.44</v>
      </c>
      <c r="AQ29" s="26">
        <v>870673</v>
      </c>
      <c r="AR29" s="18">
        <v>870675.94</v>
      </c>
      <c r="AS29" s="18">
        <v>874733.63</v>
      </c>
      <c r="AT29" s="18">
        <v>813471.55</v>
      </c>
      <c r="AU29" s="18">
        <v>823783.51</v>
      </c>
      <c r="AV29" s="18">
        <v>823213.05</v>
      </c>
      <c r="AW29" s="18">
        <v>858875.59</v>
      </c>
      <c r="AX29" s="18">
        <v>792184.96</v>
      </c>
      <c r="AY29" s="18">
        <v>792184.96</v>
      </c>
      <c r="AZ29" s="18">
        <v>796733.39</v>
      </c>
      <c r="BA29" s="18">
        <v>796733.39</v>
      </c>
      <c r="BB29" s="18">
        <v>800175.22</v>
      </c>
      <c r="BC29" s="18">
        <v>792838.98</v>
      </c>
      <c r="BD29" s="18">
        <v>795647.21</v>
      </c>
      <c r="BE29" s="18">
        <v>805841</v>
      </c>
      <c r="BF29" s="18">
        <v>809882.54</v>
      </c>
      <c r="BG29" s="18">
        <v>788169.61</v>
      </c>
      <c r="BH29" s="18">
        <v>788169.61</v>
      </c>
      <c r="BI29" s="18">
        <v>788169.61</v>
      </c>
      <c r="BJ29" s="18">
        <v>795393.55</v>
      </c>
      <c r="BK29" s="18">
        <v>793967.79</v>
      </c>
      <c r="BL29" s="18">
        <v>811975.54</v>
      </c>
      <c r="BM29" s="18">
        <v>789394.42</v>
      </c>
      <c r="BN29" s="18">
        <v>749930.24</v>
      </c>
      <c r="BO29" s="18">
        <v>752526.67</v>
      </c>
      <c r="BP29" s="18">
        <v>752526.67</v>
      </c>
      <c r="BQ29" s="18">
        <v>688448</v>
      </c>
      <c r="BR29" s="18">
        <v>691103.67</v>
      </c>
      <c r="BS29" s="18">
        <v>707727.84</v>
      </c>
      <c r="BT29" s="18">
        <v>707732.84</v>
      </c>
      <c r="BU29" s="18">
        <v>728767.38</v>
      </c>
      <c r="BV29" s="18">
        <v>694513.44</v>
      </c>
      <c r="BW29" s="18">
        <v>697828.87</v>
      </c>
      <c r="BX29" s="39">
        <v>782574</v>
      </c>
      <c r="BY29" s="39">
        <v>782573.73</v>
      </c>
      <c r="BZ29" s="26">
        <v>611266.84</v>
      </c>
      <c r="CA29" s="26"/>
      <c r="CB29" s="26">
        <f t="shared" si="0"/>
        <v>-1051.4599999999627</v>
      </c>
      <c r="CC29" s="26">
        <f t="shared" si="1"/>
        <v>-39949.349999999977</v>
      </c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</row>
    <row r="30" spans="1:16352" ht="17.399999999999999" x14ac:dyDescent="0.35">
      <c r="A30" s="10" t="s">
        <v>36</v>
      </c>
      <c r="B30" s="10">
        <v>20</v>
      </c>
      <c r="C30" s="10">
        <v>130055</v>
      </c>
      <c r="D30" s="12" t="s">
        <v>57</v>
      </c>
      <c r="E30" s="18">
        <v>570106.81000000006</v>
      </c>
      <c r="F30" s="18">
        <v>569768.30000000005</v>
      </c>
      <c r="G30" s="18">
        <v>512859.96</v>
      </c>
      <c r="H30" s="18">
        <v>384865.8</v>
      </c>
      <c r="I30" s="18">
        <v>328768.52</v>
      </c>
      <c r="J30" s="18">
        <v>329339.61</v>
      </c>
      <c r="K30" s="18">
        <v>215138.78</v>
      </c>
      <c r="L30" s="18">
        <v>215749.85</v>
      </c>
      <c r="M30" s="18">
        <v>217233.26</v>
      </c>
      <c r="N30" s="18">
        <v>217233.26</v>
      </c>
      <c r="O30" s="18">
        <v>217758.66</v>
      </c>
      <c r="P30" s="70">
        <v>260528.37</v>
      </c>
      <c r="Q30" s="70">
        <v>260528.37</v>
      </c>
      <c r="R30" s="69">
        <v>260609.42</v>
      </c>
      <c r="S30" s="69">
        <v>261400.61</v>
      </c>
      <c r="T30" s="69">
        <v>263698.34000000003</v>
      </c>
      <c r="U30" s="69">
        <v>264065.76</v>
      </c>
      <c r="V30" s="69">
        <v>248102.24</v>
      </c>
      <c r="W30" s="69">
        <v>248724.9</v>
      </c>
      <c r="X30" s="69">
        <v>248724.9</v>
      </c>
      <c r="Y30" s="69">
        <v>189351.54</v>
      </c>
      <c r="Z30" s="69">
        <v>269190.61</v>
      </c>
      <c r="AA30" s="69">
        <v>176224.34</v>
      </c>
      <c r="AB30" s="34">
        <v>176224.34</v>
      </c>
      <c r="AC30" s="34">
        <v>176865.33</v>
      </c>
      <c r="AD30" s="34">
        <v>159588.81</v>
      </c>
      <c r="AE30" s="34">
        <v>100795.47</v>
      </c>
      <c r="AF30" s="34">
        <v>102179.19</v>
      </c>
      <c r="AG30" s="34">
        <v>106079.29</v>
      </c>
      <c r="AH30" s="34">
        <v>106079.29</v>
      </c>
      <c r="AI30" s="34">
        <v>47713.13</v>
      </c>
      <c r="AJ30" s="34">
        <v>47713</v>
      </c>
      <c r="AK30" s="34">
        <v>131563</v>
      </c>
      <c r="AL30" s="34">
        <v>131563</v>
      </c>
      <c r="AM30" s="34">
        <v>353831.25</v>
      </c>
      <c r="AN30" s="34">
        <v>294611.95</v>
      </c>
      <c r="AO30" s="26">
        <v>294692.5</v>
      </c>
      <c r="AP30" s="26">
        <v>280431.64</v>
      </c>
      <c r="AQ30" s="26">
        <v>280799</v>
      </c>
      <c r="AR30" s="18">
        <v>281565.37</v>
      </c>
      <c r="AS30" s="18">
        <v>281565.37</v>
      </c>
      <c r="AT30" s="18">
        <v>266212.63</v>
      </c>
      <c r="AU30" s="18">
        <v>266212.63</v>
      </c>
      <c r="AV30" s="18">
        <v>266840.71999999997</v>
      </c>
      <c r="AW30" s="18">
        <v>267087.65999999997</v>
      </c>
      <c r="AX30" s="18">
        <v>255782.45</v>
      </c>
      <c r="AY30" s="18">
        <v>255782.45</v>
      </c>
      <c r="AZ30" s="18">
        <v>256506.37</v>
      </c>
      <c r="BA30" s="18">
        <v>256506.37</v>
      </c>
      <c r="BB30" s="18">
        <v>258015.71</v>
      </c>
      <c r="BC30" s="18">
        <v>202668.44</v>
      </c>
      <c r="BD30" s="18">
        <v>202668.44</v>
      </c>
      <c r="BE30" s="18">
        <v>245911</v>
      </c>
      <c r="BF30" s="18">
        <v>246560.78</v>
      </c>
      <c r="BG30" s="18">
        <v>192622.01</v>
      </c>
      <c r="BH30" s="18">
        <v>170266.54</v>
      </c>
      <c r="BI30" s="18">
        <v>170266.54</v>
      </c>
      <c r="BJ30" s="18">
        <v>214138.93</v>
      </c>
      <c r="BK30" s="18">
        <v>156125.54</v>
      </c>
      <c r="BL30" s="18">
        <v>197510.34</v>
      </c>
      <c r="BM30" s="18">
        <v>197271.83</v>
      </c>
      <c r="BN30" s="18">
        <v>186752.95</v>
      </c>
      <c r="BO30" s="18">
        <v>188218.33</v>
      </c>
      <c r="BP30" s="18">
        <v>188513.37</v>
      </c>
      <c r="BQ30" s="18">
        <v>188316</v>
      </c>
      <c r="BR30" s="18">
        <v>126986.37</v>
      </c>
      <c r="BS30" s="18">
        <v>127042.81</v>
      </c>
      <c r="BT30" s="18">
        <v>127687.48</v>
      </c>
      <c r="BU30" s="18">
        <v>107345.12</v>
      </c>
      <c r="BV30" s="18">
        <v>49393.98</v>
      </c>
      <c r="BW30" s="18">
        <v>93192.41</v>
      </c>
      <c r="BX30" s="18">
        <v>10590</v>
      </c>
      <c r="BY30" s="18">
        <v>165432.26</v>
      </c>
      <c r="BZ30" s="26">
        <v>48607.1</v>
      </c>
      <c r="CA30" s="26"/>
      <c r="CB30" s="26">
        <f t="shared" si="0"/>
        <v>338.51000000000931</v>
      </c>
      <c r="CC30" s="26">
        <f t="shared" si="1"/>
        <v>216275.56000000006</v>
      </c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</row>
    <row r="31" spans="1:16352" ht="17.399999999999999" x14ac:dyDescent="0.35">
      <c r="A31" s="10" t="s">
        <v>36</v>
      </c>
      <c r="B31" s="10">
        <v>20</v>
      </c>
      <c r="C31" s="10">
        <v>130070</v>
      </c>
      <c r="D31" s="12" t="s">
        <v>85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70">
        <v>0.14000000000000001</v>
      </c>
      <c r="Q31" s="70">
        <v>0.14000000000000001</v>
      </c>
      <c r="R31" s="69">
        <v>0</v>
      </c>
      <c r="S31" s="69">
        <v>0</v>
      </c>
      <c r="T31" s="69">
        <v>91987.01</v>
      </c>
      <c r="U31" s="69">
        <v>91987.01</v>
      </c>
      <c r="V31" s="69">
        <v>0.14000000000000001</v>
      </c>
      <c r="W31" s="69">
        <v>0.14000000000000001</v>
      </c>
      <c r="X31" s="69">
        <v>0.14000000000000001</v>
      </c>
      <c r="Y31" s="69">
        <v>0.14000000000000001</v>
      </c>
      <c r="Z31" s="69">
        <v>0.14000000000000001</v>
      </c>
      <c r="AA31" s="69">
        <v>0.14000000000000001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0.14000000000000001</v>
      </c>
      <c r="AM31" s="34"/>
      <c r="AN31" s="34">
        <v>0</v>
      </c>
      <c r="AO31" s="26">
        <v>0</v>
      </c>
      <c r="AP31" s="26">
        <v>0</v>
      </c>
      <c r="AQ31" s="26"/>
      <c r="AR31" s="18"/>
      <c r="AS31" s="18"/>
      <c r="AT31" s="18"/>
      <c r="AU31" s="18"/>
      <c r="AV31" s="18"/>
      <c r="AW31" s="18"/>
      <c r="AX31" s="18"/>
      <c r="AY31" s="18"/>
      <c r="AZ31" s="18">
        <v>0</v>
      </c>
      <c r="BA31" s="18">
        <v>1.4E-2</v>
      </c>
      <c r="BB31" s="18">
        <v>0.14000000000000001</v>
      </c>
      <c r="BC31" s="18">
        <v>0.14000000000000001</v>
      </c>
      <c r="BD31" s="18">
        <v>0.14000000000000001</v>
      </c>
      <c r="BE31" s="18">
        <v>0.14000000000000001</v>
      </c>
      <c r="BF31" s="18">
        <v>0.14000000000000001</v>
      </c>
      <c r="BG31" s="18">
        <v>0.14000000000000001</v>
      </c>
      <c r="BH31" s="18">
        <v>0.14000000000000001</v>
      </c>
      <c r="BI31" s="18">
        <v>0.14000000000000001</v>
      </c>
      <c r="BJ31" s="18">
        <v>0.14000000000000001</v>
      </c>
      <c r="BK31" s="18">
        <v>0.14000000000000001</v>
      </c>
      <c r="BL31" s="18">
        <v>0.14000000000000001</v>
      </c>
      <c r="BM31" s="18">
        <v>0.14000000000000001</v>
      </c>
      <c r="BN31" s="18">
        <v>0.14000000000000001</v>
      </c>
      <c r="BO31" s="18">
        <v>0.14000000000000001</v>
      </c>
      <c r="BP31" s="18">
        <v>0.14000000000000001</v>
      </c>
      <c r="BQ31" s="18">
        <v>0.14000000000000001</v>
      </c>
      <c r="BR31" s="18">
        <v>0.14000000000000001</v>
      </c>
      <c r="BS31" s="18">
        <v>0.14000000000000001</v>
      </c>
      <c r="BT31" s="18">
        <v>0.14000000000000001</v>
      </c>
      <c r="BU31" s="18">
        <v>0.14000000000000001</v>
      </c>
      <c r="BV31" s="18">
        <v>0.14000000000000001</v>
      </c>
      <c r="BW31" s="18">
        <v>0.14000000000000001</v>
      </c>
      <c r="BX31" s="18">
        <v>0</v>
      </c>
      <c r="BY31" s="18">
        <v>0.14000000000000001</v>
      </c>
      <c r="BZ31" s="21">
        <v>0</v>
      </c>
      <c r="CA31" s="26"/>
      <c r="CB31" s="26">
        <f t="shared" si="0"/>
        <v>0</v>
      </c>
      <c r="CC31" s="26">
        <f t="shared" si="1"/>
        <v>0</v>
      </c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</row>
    <row r="32" spans="1:16352" ht="17.399999999999999" x14ac:dyDescent="0.35">
      <c r="A32" s="10" t="s">
        <v>36</v>
      </c>
      <c r="B32" s="10">
        <v>20</v>
      </c>
      <c r="C32" s="10">
        <v>130090</v>
      </c>
      <c r="D32" s="12" t="s">
        <v>58</v>
      </c>
      <c r="E32" s="18">
        <v>0.14000000000000001</v>
      </c>
      <c r="F32" s="18">
        <v>0.14000000000000001</v>
      </c>
      <c r="G32" s="18">
        <v>0.14000000000000001</v>
      </c>
      <c r="H32" s="18">
        <v>0.14000000000000001</v>
      </c>
      <c r="I32" s="18">
        <v>0.14000000000000001</v>
      </c>
      <c r="J32" s="18">
        <v>0.14000000000000001</v>
      </c>
      <c r="K32" s="18">
        <v>0.14000000000000001</v>
      </c>
      <c r="L32" s="18">
        <v>0.14000000000000001</v>
      </c>
      <c r="M32" s="18">
        <v>0.14000000000000001</v>
      </c>
      <c r="N32" s="18">
        <v>0.14000000000000001</v>
      </c>
      <c r="O32" s="18">
        <v>0.14000000000000001</v>
      </c>
      <c r="P32" s="70">
        <v>0.14000000000000001</v>
      </c>
      <c r="Q32" s="70">
        <v>0.14000000000000001</v>
      </c>
      <c r="R32" s="69">
        <v>0.14000000000000001</v>
      </c>
      <c r="S32" s="69">
        <v>0.14000000000000001</v>
      </c>
      <c r="T32" s="69">
        <v>0.14000000000000001</v>
      </c>
      <c r="U32" s="69">
        <v>0.14000000000000001</v>
      </c>
      <c r="V32" s="69">
        <v>0.14000000000000001</v>
      </c>
      <c r="W32" s="69">
        <v>0.14000000000000001</v>
      </c>
      <c r="X32" s="69">
        <v>0.14000000000000001</v>
      </c>
      <c r="Y32" s="69">
        <v>0.14000000000000001</v>
      </c>
      <c r="Z32" s="69">
        <v>0.14000000000000001</v>
      </c>
      <c r="AA32" s="69">
        <v>0.14000000000000001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0.14000000000000001</v>
      </c>
      <c r="AM32" s="34">
        <v>0.14000000000000001</v>
      </c>
      <c r="AN32" s="34">
        <v>0.14000000000000001</v>
      </c>
      <c r="AO32" s="26">
        <v>1.4E-2</v>
      </c>
      <c r="AP32" s="26">
        <v>0.14000000000000001</v>
      </c>
      <c r="AQ32" s="26">
        <v>0</v>
      </c>
      <c r="AR32" s="18">
        <v>0.14000000000000001</v>
      </c>
      <c r="AS32" s="18">
        <v>0.14000000000000001</v>
      </c>
      <c r="AT32" s="18">
        <v>-0.14000000000000001</v>
      </c>
      <c r="AU32" s="18">
        <v>0.14000000000000001</v>
      </c>
      <c r="AV32" s="18">
        <v>0.14000000000000001</v>
      </c>
      <c r="AW32" s="18">
        <v>0.14000000000000001</v>
      </c>
      <c r="AX32" s="18">
        <v>0.14000000000000001</v>
      </c>
      <c r="AY32" s="18">
        <v>0.14000000000000001</v>
      </c>
      <c r="AZ32" s="18">
        <v>0.14000000000000001</v>
      </c>
      <c r="BA32" s="18">
        <v>1.4E-2</v>
      </c>
      <c r="BB32" s="18">
        <v>0.14000000000000001</v>
      </c>
      <c r="BC32" s="18">
        <v>0.14000000000000001</v>
      </c>
      <c r="BD32" s="18">
        <v>0.14000000000000001</v>
      </c>
      <c r="BE32" s="18">
        <v>0.14000000000000001</v>
      </c>
      <c r="BF32" s="18">
        <v>0.14000000000000001</v>
      </c>
      <c r="BG32" s="18">
        <v>0.14000000000000001</v>
      </c>
      <c r="BH32" s="18">
        <v>0.14000000000000001</v>
      </c>
      <c r="BI32" s="18">
        <v>0.14000000000000001</v>
      </c>
      <c r="BJ32" s="18">
        <v>0.14000000000000001</v>
      </c>
      <c r="BK32" s="18">
        <v>0.14000000000000001</v>
      </c>
      <c r="BL32" s="18">
        <v>0.14000000000000001</v>
      </c>
      <c r="BM32" s="18">
        <v>0.14000000000000001</v>
      </c>
      <c r="BN32" s="18">
        <v>0.14000000000000001</v>
      </c>
      <c r="BO32" s="18">
        <v>0.14000000000000001</v>
      </c>
      <c r="BP32" s="18">
        <v>0.14000000000000001</v>
      </c>
      <c r="BQ32" s="18">
        <v>0.14000000000000001</v>
      </c>
      <c r="BR32" s="18">
        <v>0.14000000000000001</v>
      </c>
      <c r="BS32" s="18">
        <v>0.14000000000000001</v>
      </c>
      <c r="BT32" s="18">
        <v>0.14000000000000001</v>
      </c>
      <c r="BU32" s="18">
        <v>0.14000000000000001</v>
      </c>
      <c r="BV32" s="18">
        <v>0.14000000000000001</v>
      </c>
      <c r="BW32" s="18">
        <v>0.14000000000000001</v>
      </c>
      <c r="BX32" s="18">
        <v>0</v>
      </c>
      <c r="BY32" s="18">
        <v>0.14000000000000001</v>
      </c>
      <c r="BZ32" s="21">
        <v>0</v>
      </c>
      <c r="CA32" s="26"/>
      <c r="CB32" s="26">
        <f t="shared" si="0"/>
        <v>0</v>
      </c>
      <c r="CC32" s="26">
        <f t="shared" si="1"/>
        <v>0</v>
      </c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</row>
    <row r="33" spans="1:16352" s="40" customFormat="1" ht="17.399999999999999" x14ac:dyDescent="0.35">
      <c r="A33" s="10" t="s">
        <v>36</v>
      </c>
      <c r="B33" s="10">
        <v>20</v>
      </c>
      <c r="C33" s="10">
        <v>130095</v>
      </c>
      <c r="D33" s="12" t="s">
        <v>59</v>
      </c>
      <c r="E33" s="18">
        <v>-215810.32</v>
      </c>
      <c r="F33" s="18">
        <v>-242124.84</v>
      </c>
      <c r="G33" s="18">
        <v>-301678.34000000003</v>
      </c>
      <c r="H33" s="18">
        <v>-301678.34000000003</v>
      </c>
      <c r="I33" s="18">
        <v>-265083.49</v>
      </c>
      <c r="J33" s="18">
        <v>-265083.49</v>
      </c>
      <c r="K33" s="18">
        <v>-265083.49</v>
      </c>
      <c r="L33" s="18">
        <v>-265083.49</v>
      </c>
      <c r="M33" s="18">
        <v>-221852.9</v>
      </c>
      <c r="N33" s="18">
        <v>-221852.9</v>
      </c>
      <c r="O33" s="18">
        <v>-221852.9</v>
      </c>
      <c r="P33" s="70">
        <v>-151344.35</v>
      </c>
      <c r="Q33" s="70">
        <v>-153029.75</v>
      </c>
      <c r="R33" s="69">
        <v>-190099.9</v>
      </c>
      <c r="S33" s="69">
        <v>-190099.9</v>
      </c>
      <c r="T33" s="69">
        <v>-190099.9</v>
      </c>
      <c r="U33" s="69">
        <v>-190099.9</v>
      </c>
      <c r="V33" s="69">
        <v>-118249.12</v>
      </c>
      <c r="W33" s="69">
        <v>-118249.12</v>
      </c>
      <c r="X33" s="69">
        <v>-119156.02</v>
      </c>
      <c r="Y33" s="69">
        <v>-140364.97</v>
      </c>
      <c r="Z33" s="69">
        <v>-140364.97</v>
      </c>
      <c r="AA33" s="69">
        <v>-237564.57</v>
      </c>
      <c r="AB33" s="36">
        <v>-238090.12</v>
      </c>
      <c r="AC33" s="36">
        <v>-238090.12</v>
      </c>
      <c r="AD33" s="36">
        <v>-192426.63</v>
      </c>
      <c r="AE33" s="36">
        <v>-192426.63</v>
      </c>
      <c r="AF33" s="36">
        <v>-192426.63</v>
      </c>
      <c r="AG33" s="36">
        <v>-292657.28999999998</v>
      </c>
      <c r="AH33" s="36">
        <v>-294544.89</v>
      </c>
      <c r="AI33" s="36">
        <v>-295333</v>
      </c>
      <c r="AJ33" s="36">
        <v>-295333</v>
      </c>
      <c r="AK33" s="36">
        <v>-221596.89</v>
      </c>
      <c r="AL33" s="36">
        <v>-221596.89</v>
      </c>
      <c r="AM33" s="34">
        <v>-90806.86</v>
      </c>
      <c r="AN33" s="34">
        <v>-90806.86</v>
      </c>
      <c r="AO33" s="26">
        <v>-146937.96</v>
      </c>
      <c r="AP33" s="26">
        <v>-208607.12</v>
      </c>
      <c r="AQ33" s="26">
        <v>-208607</v>
      </c>
      <c r="AR33" s="18">
        <v>-208607.12</v>
      </c>
      <c r="AS33" s="18">
        <v>-208607.12</v>
      </c>
      <c r="AT33" s="18">
        <v>-168980.04</v>
      </c>
      <c r="AU33" s="18">
        <v>-168980.04</v>
      </c>
      <c r="AV33" s="18">
        <v>-170814.69</v>
      </c>
      <c r="AW33" s="18">
        <v>-169547.69</v>
      </c>
      <c r="AX33" s="18">
        <v>-137054.82999999999</v>
      </c>
      <c r="AY33" s="18">
        <v>-137054.82999999999</v>
      </c>
      <c r="AZ33" s="18">
        <v>-166387.38</v>
      </c>
      <c r="BA33" s="18">
        <v>-167383.78</v>
      </c>
      <c r="BB33" s="18">
        <v>-167383.78</v>
      </c>
      <c r="BC33" s="18">
        <v>-156388.95000000001</v>
      </c>
      <c r="BD33" s="18">
        <v>-156388.95000000001</v>
      </c>
      <c r="BE33" s="18">
        <v>-151472</v>
      </c>
      <c r="BF33" s="18">
        <v>-152211.47</v>
      </c>
      <c r="BG33" s="18">
        <v>-119240.73</v>
      </c>
      <c r="BH33" s="18">
        <v>-119240.73</v>
      </c>
      <c r="BI33" s="18">
        <v>-119240.73</v>
      </c>
      <c r="BJ33" s="18">
        <v>-131426.29999999999</v>
      </c>
      <c r="BK33" s="18">
        <v>-131426.29999999999</v>
      </c>
      <c r="BL33" s="18">
        <v>-86646.53</v>
      </c>
      <c r="BM33" s="18">
        <v>-86646.53</v>
      </c>
      <c r="BN33" s="18">
        <v>-64932.55</v>
      </c>
      <c r="BO33" s="18">
        <v>-64932.55</v>
      </c>
      <c r="BP33" s="18">
        <v>-64932.55</v>
      </c>
      <c r="BQ33" s="18">
        <v>-97651</v>
      </c>
      <c r="BR33" s="18">
        <v>-57218.11</v>
      </c>
      <c r="BS33" s="18">
        <v>-57962.559999999998</v>
      </c>
      <c r="BT33" s="18">
        <v>-57962.559999999998</v>
      </c>
      <c r="BU33" s="18">
        <v>-56695.56</v>
      </c>
      <c r="BV33" s="18">
        <v>-84736.21</v>
      </c>
      <c r="BW33" s="18">
        <v>-49580.53</v>
      </c>
      <c r="BX33" s="39">
        <v>-69480.2</v>
      </c>
      <c r="BY33" s="39">
        <v>-0.48</v>
      </c>
      <c r="BZ33" s="26">
        <v>94289.82</v>
      </c>
      <c r="CA33" s="26"/>
      <c r="CB33" s="26">
        <f t="shared" si="0"/>
        <v>26314.51999999999</v>
      </c>
      <c r="CC33" s="26">
        <f t="shared" si="1"/>
        <v>-125003.46</v>
      </c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</row>
    <row r="34" spans="1:16352" s="40" customFormat="1" ht="17.399999999999999" x14ac:dyDescent="0.35">
      <c r="A34" s="10" t="s">
        <v>36</v>
      </c>
      <c r="B34" s="10">
        <v>20</v>
      </c>
      <c r="C34" s="10">
        <v>130125</v>
      </c>
      <c r="D34" s="12" t="s">
        <v>60</v>
      </c>
      <c r="E34" s="18">
        <v>-37579.550000000003</v>
      </c>
      <c r="F34" s="18">
        <v>-27787.200000000001</v>
      </c>
      <c r="G34" s="18">
        <v>-25952</v>
      </c>
      <c r="H34" s="18">
        <v>-18144.09</v>
      </c>
      <c r="I34" s="18">
        <v>-16656.560000000001</v>
      </c>
      <c r="J34" s="18">
        <v>-8091.18</v>
      </c>
      <c r="K34" s="18">
        <v>-62.16</v>
      </c>
      <c r="L34" s="18">
        <v>1088.18</v>
      </c>
      <c r="M34" s="18">
        <v>1088.18</v>
      </c>
      <c r="N34" s="18">
        <v>8503.2199999999993</v>
      </c>
      <c r="O34" s="18">
        <v>9653.57</v>
      </c>
      <c r="P34" s="70">
        <v>18265.84</v>
      </c>
      <c r="Q34" s="70">
        <v>18265.84</v>
      </c>
      <c r="R34" s="69">
        <v>18429.939999999999</v>
      </c>
      <c r="S34" s="69">
        <v>28621.439999999999</v>
      </c>
      <c r="T34" s="69">
        <v>28196.44</v>
      </c>
      <c r="U34" s="69">
        <v>34125.35</v>
      </c>
      <c r="V34" s="69">
        <v>41169.480000000003</v>
      </c>
      <c r="W34" s="69">
        <v>46259.65</v>
      </c>
      <c r="X34" s="69">
        <v>46159.65</v>
      </c>
      <c r="Y34" s="69">
        <v>52904.69</v>
      </c>
      <c r="Z34" s="69">
        <v>111168.87</v>
      </c>
      <c r="AA34" s="69">
        <v>132592.76999999999</v>
      </c>
      <c r="AB34" s="36">
        <v>132592.76999999999</v>
      </c>
      <c r="AC34" s="36">
        <v>139479.67000000001</v>
      </c>
      <c r="AD34" s="36">
        <v>193215.07</v>
      </c>
      <c r="AE34" s="36">
        <v>192821.51</v>
      </c>
      <c r="AF34" s="36">
        <v>245450.79</v>
      </c>
      <c r="AG34" s="36">
        <v>244756.39</v>
      </c>
      <c r="AH34" s="36">
        <v>248415.87</v>
      </c>
      <c r="AI34" s="36">
        <v>250426.1</v>
      </c>
      <c r="AJ34" s="36">
        <v>258125</v>
      </c>
      <c r="AK34" s="36">
        <v>253680.56</v>
      </c>
      <c r="AL34" s="36">
        <v>250213.33</v>
      </c>
      <c r="AM34" s="34">
        <v>-2275.09</v>
      </c>
      <c r="AN34" s="34">
        <v>-2028.3</v>
      </c>
      <c r="AO34" s="26">
        <v>3323.57</v>
      </c>
      <c r="AP34" s="26">
        <v>4974.8599999999997</v>
      </c>
      <c r="AQ34" s="26">
        <v>-4851</v>
      </c>
      <c r="AR34" s="18">
        <v>-3265.93</v>
      </c>
      <c r="AS34" s="18">
        <v>813.01</v>
      </c>
      <c r="AT34" s="18">
        <v>-5049.6899999999996</v>
      </c>
      <c r="AU34" s="18">
        <v>-2704.85</v>
      </c>
      <c r="AV34" s="18">
        <v>28.95</v>
      </c>
      <c r="AW34" s="18">
        <v>4739.63</v>
      </c>
      <c r="AX34" s="18">
        <v>5564.11</v>
      </c>
      <c r="AY34" s="18">
        <v>5564.11</v>
      </c>
      <c r="AZ34" s="18">
        <v>10868.65</v>
      </c>
      <c r="BA34" s="18">
        <v>-6894.85</v>
      </c>
      <c r="BB34" s="18">
        <v>2219.11</v>
      </c>
      <c r="BC34" s="18">
        <v>2644.81</v>
      </c>
      <c r="BD34" s="18">
        <v>8767.2900000000009</v>
      </c>
      <c r="BE34" s="18">
        <v>13195</v>
      </c>
      <c r="BF34" s="18">
        <v>31108.91</v>
      </c>
      <c r="BG34" s="18">
        <v>38631.64</v>
      </c>
      <c r="BH34" s="18">
        <v>36369.14</v>
      </c>
      <c r="BI34" s="18">
        <v>35969.14</v>
      </c>
      <c r="BJ34" s="18">
        <v>42283.43</v>
      </c>
      <c r="BK34" s="18">
        <v>42625.43</v>
      </c>
      <c r="BL34" s="18">
        <v>50179.96</v>
      </c>
      <c r="BM34" s="18">
        <v>24865.64</v>
      </c>
      <c r="BN34" s="18">
        <v>56806.42</v>
      </c>
      <c r="BO34" s="18">
        <v>79432.37</v>
      </c>
      <c r="BP34" s="18">
        <v>78882.37</v>
      </c>
      <c r="BQ34" s="18">
        <v>86505</v>
      </c>
      <c r="BR34" s="18">
        <v>94306.94</v>
      </c>
      <c r="BS34" s="18">
        <v>79344.45</v>
      </c>
      <c r="BT34" s="18">
        <v>82502.37</v>
      </c>
      <c r="BU34" s="18">
        <v>181019.44</v>
      </c>
      <c r="BV34" s="18">
        <v>181456.53</v>
      </c>
      <c r="BW34" s="18">
        <v>200504.83</v>
      </c>
      <c r="BX34" s="39">
        <v>4841.55</v>
      </c>
      <c r="BY34" s="39">
        <v>14574.64</v>
      </c>
      <c r="BZ34" s="26">
        <v>43215.63</v>
      </c>
      <c r="CA34" s="26"/>
      <c r="CB34" s="26">
        <f t="shared" si="0"/>
        <v>-9792.3500000000022</v>
      </c>
      <c r="CC34" s="26">
        <f t="shared" si="1"/>
        <v>-35304.460000000006</v>
      </c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</row>
    <row r="35" spans="1:16352" ht="17.399999999999999" x14ac:dyDescent="0.35">
      <c r="A35" s="10" t="s">
        <v>36</v>
      </c>
      <c r="B35" s="10">
        <v>20</v>
      </c>
      <c r="C35" s="10">
        <v>130145</v>
      </c>
      <c r="D35" s="12" t="s">
        <v>61</v>
      </c>
      <c r="E35" s="18">
        <v>-240343.57</v>
      </c>
      <c r="F35" s="18">
        <v>-242226.07</v>
      </c>
      <c r="G35" s="18">
        <v>-242513.94</v>
      </c>
      <c r="H35" s="18">
        <v>-274592.78999999998</v>
      </c>
      <c r="I35" s="18">
        <v>-275050.71999999997</v>
      </c>
      <c r="J35" s="18">
        <v>-276364.40999999997</v>
      </c>
      <c r="K35" s="18">
        <v>-307369.40000000002</v>
      </c>
      <c r="L35" s="18">
        <v>-303781.40000000002</v>
      </c>
      <c r="M35" s="18">
        <v>-304040.59999999998</v>
      </c>
      <c r="N35" s="18">
        <v>-304625.59999999998</v>
      </c>
      <c r="O35" s="18">
        <v>-304735.59999999998</v>
      </c>
      <c r="P35" s="70">
        <v>-304950.59999999998</v>
      </c>
      <c r="Q35" s="70">
        <v>-305301.11</v>
      </c>
      <c r="R35" s="69">
        <v>-306992.11</v>
      </c>
      <c r="S35" s="69">
        <v>-306992.11</v>
      </c>
      <c r="T35" s="69">
        <v>-306992.11</v>
      </c>
      <c r="U35" s="69">
        <v>-308955.51</v>
      </c>
      <c r="V35" s="69">
        <v>-308994.23</v>
      </c>
      <c r="W35" s="69">
        <v>-308994.23</v>
      </c>
      <c r="X35" s="69">
        <v>-309004.23</v>
      </c>
      <c r="Y35" s="69">
        <v>-313906.31</v>
      </c>
      <c r="Z35" s="69">
        <v>-313906.31</v>
      </c>
      <c r="AA35" s="69">
        <v>-313906.31</v>
      </c>
      <c r="AB35" s="56">
        <v>-316644.81</v>
      </c>
      <c r="AC35" s="56">
        <v>-317286.63</v>
      </c>
      <c r="AD35" s="56">
        <v>-319555.36</v>
      </c>
      <c r="AE35" s="56">
        <v>-329818.86</v>
      </c>
      <c r="AF35" s="56">
        <v>-329818.86</v>
      </c>
      <c r="AG35" s="56">
        <v>-330493.53999999998</v>
      </c>
      <c r="AH35" s="56">
        <v>-330493.53999999998</v>
      </c>
      <c r="AI35" s="56">
        <v>-340675.7</v>
      </c>
      <c r="AJ35" s="56">
        <v>-341141.22</v>
      </c>
      <c r="AK35" s="56">
        <v>-341141.22</v>
      </c>
      <c r="AL35" s="56">
        <v>-341341.22</v>
      </c>
      <c r="AM35" s="56">
        <v>132801.14000000001</v>
      </c>
      <c r="AN35" s="56">
        <v>122826.1</v>
      </c>
      <c r="AO35" s="26">
        <v>118351.57</v>
      </c>
      <c r="AP35" s="26">
        <v>118186.32</v>
      </c>
      <c r="AQ35" s="26">
        <v>115991</v>
      </c>
      <c r="AR35" s="18">
        <v>84833.32</v>
      </c>
      <c r="AS35" s="18">
        <v>84155.94</v>
      </c>
      <c r="AT35" s="18">
        <v>84007.25</v>
      </c>
      <c r="AU35" s="18">
        <v>84007.25</v>
      </c>
      <c r="AV35" s="18">
        <v>66977.59</v>
      </c>
      <c r="AW35" s="18">
        <v>66977.59</v>
      </c>
      <c r="AX35" s="18">
        <v>60189.58</v>
      </c>
      <c r="AY35" s="18">
        <v>59676.41</v>
      </c>
      <c r="AZ35" s="18">
        <v>54844.06</v>
      </c>
      <c r="BA35" s="18">
        <v>54134.1</v>
      </c>
      <c r="BB35" s="18">
        <v>53646.42</v>
      </c>
      <c r="BC35" s="18">
        <v>53546.42</v>
      </c>
      <c r="BD35" s="18">
        <v>53442.42</v>
      </c>
      <c r="BE35" s="18">
        <v>52907</v>
      </c>
      <c r="BF35" s="18">
        <v>52344.26</v>
      </c>
      <c r="BG35" s="18">
        <v>52254.26</v>
      </c>
      <c r="BH35" s="18">
        <v>52219.26</v>
      </c>
      <c r="BI35" s="18">
        <v>50882.45</v>
      </c>
      <c r="BJ35" s="18">
        <v>50899.53</v>
      </c>
      <c r="BK35" s="18">
        <v>49470.17</v>
      </c>
      <c r="BL35" s="18">
        <v>46323.31</v>
      </c>
      <c r="BM35" s="18">
        <v>43701.18</v>
      </c>
      <c r="BN35" s="18">
        <v>36741.599999999999</v>
      </c>
      <c r="BO35" s="18">
        <v>36787.599999999999</v>
      </c>
      <c r="BP35" s="18">
        <v>36737.599999999999</v>
      </c>
      <c r="BQ35" s="18">
        <v>32270</v>
      </c>
      <c r="BR35" s="18">
        <v>31515.13</v>
      </c>
      <c r="BS35" s="18">
        <v>31515.13</v>
      </c>
      <c r="BT35" s="18">
        <v>31512.63</v>
      </c>
      <c r="BU35" s="18">
        <v>30135.21</v>
      </c>
      <c r="BV35" s="18">
        <v>28083.14</v>
      </c>
      <c r="BW35" s="18">
        <v>27310.39</v>
      </c>
      <c r="BX35" s="38">
        <v>0</v>
      </c>
      <c r="BY35" s="18">
        <v>0</v>
      </c>
      <c r="BZ35" s="26">
        <v>-268442.15000000002</v>
      </c>
      <c r="CA35" s="26"/>
      <c r="CB35" s="26">
        <f t="shared" si="0"/>
        <v>1882.5</v>
      </c>
      <c r="CC35" s="26">
        <f t="shared" si="1"/>
        <v>-373144.71</v>
      </c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</row>
    <row r="36" spans="1:16352" s="1" customFormat="1" ht="17.399999999999999" x14ac:dyDescent="0.35">
      <c r="A36" s="13" t="s">
        <v>36</v>
      </c>
      <c r="B36" s="10">
        <v>20</v>
      </c>
      <c r="C36" s="13">
        <v>130150</v>
      </c>
      <c r="D36" s="13" t="s">
        <v>62</v>
      </c>
      <c r="E36" s="20">
        <v>-590</v>
      </c>
      <c r="F36" s="20">
        <v>-590</v>
      </c>
      <c r="G36" s="20">
        <v>-295</v>
      </c>
      <c r="H36" s="20">
        <v>-7955</v>
      </c>
      <c r="I36" s="20">
        <v>-7955</v>
      </c>
      <c r="J36" s="20">
        <v>-7955</v>
      </c>
      <c r="K36" s="20">
        <v>-7660</v>
      </c>
      <c r="L36" s="20">
        <v>-7955.04</v>
      </c>
      <c r="M36" s="20">
        <v>-2360.04</v>
      </c>
      <c r="N36" s="20">
        <v>-2360.04</v>
      </c>
      <c r="O36" s="20">
        <v>-2360.04</v>
      </c>
      <c r="P36" s="70">
        <v>-2360.04</v>
      </c>
      <c r="Q36" s="70">
        <v>-2360.04</v>
      </c>
      <c r="R36" s="69">
        <v>-2360.04</v>
      </c>
      <c r="S36" s="69">
        <v>-2360.04</v>
      </c>
      <c r="T36" s="69">
        <v>-2655.04</v>
      </c>
      <c r="U36" s="69">
        <v>-2360</v>
      </c>
      <c r="V36" s="69">
        <v>-2360</v>
      </c>
      <c r="W36" s="69">
        <v>-2360</v>
      </c>
      <c r="X36" s="69">
        <v>-2360</v>
      </c>
      <c r="Y36" s="69">
        <v>-2065</v>
      </c>
      <c r="Z36" s="69">
        <v>-2065</v>
      </c>
      <c r="AA36" s="69">
        <v>-1770</v>
      </c>
      <c r="AB36" s="56">
        <v>-1770</v>
      </c>
      <c r="AC36" s="56">
        <v>-1770</v>
      </c>
      <c r="AD36" s="56">
        <v>-1770</v>
      </c>
      <c r="AE36" s="56">
        <v>-1180</v>
      </c>
      <c r="AF36" s="56">
        <v>-1180</v>
      </c>
      <c r="AG36" s="56">
        <v>-1180</v>
      </c>
      <c r="AH36" s="56">
        <v>-1180</v>
      </c>
      <c r="AI36" s="56">
        <v>-1180</v>
      </c>
      <c r="AJ36" s="56">
        <v>-1180</v>
      </c>
      <c r="AK36" s="56">
        <v>-885</v>
      </c>
      <c r="AL36" s="56">
        <v>-885</v>
      </c>
      <c r="AM36" s="35">
        <v>585</v>
      </c>
      <c r="AN36" s="35">
        <v>585</v>
      </c>
      <c r="AO36" s="26">
        <v>-5</v>
      </c>
      <c r="AP36" s="26">
        <v>-5</v>
      </c>
      <c r="AQ36" s="26">
        <v>-5</v>
      </c>
      <c r="AR36" s="20">
        <v>-5</v>
      </c>
      <c r="AS36" s="20">
        <v>-5</v>
      </c>
      <c r="AT36" s="20">
        <v>-5</v>
      </c>
      <c r="AU36" s="20">
        <v>-5</v>
      </c>
      <c r="AV36" s="20">
        <v>-5</v>
      </c>
      <c r="AW36" s="20">
        <v>585</v>
      </c>
      <c r="AX36" s="20">
        <v>585</v>
      </c>
      <c r="AY36" s="20">
        <v>585</v>
      </c>
      <c r="AZ36" s="20">
        <v>585</v>
      </c>
      <c r="BA36" s="20">
        <v>585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-590.02</v>
      </c>
      <c r="BJ36" s="20">
        <v>-590.02</v>
      </c>
      <c r="BK36" s="20">
        <v>-590.02</v>
      </c>
      <c r="BL36" s="20">
        <v>-590.02</v>
      </c>
      <c r="BM36" s="20">
        <v>-295.02</v>
      </c>
      <c r="BN36" s="20">
        <v>0</v>
      </c>
      <c r="BO36" s="47">
        <v>0</v>
      </c>
      <c r="BP36" s="20">
        <v>-295.04000000000002</v>
      </c>
      <c r="BQ36" s="20">
        <v>-295.04000000000002</v>
      </c>
      <c r="BR36" s="20">
        <v>-295.04000000000002</v>
      </c>
      <c r="BS36" s="20">
        <v>-295.04000000000002</v>
      </c>
      <c r="BT36" s="20">
        <v>-295.04000000000002</v>
      </c>
      <c r="BU36" s="20">
        <v>-0.03</v>
      </c>
      <c r="BV36" s="20">
        <v>885</v>
      </c>
      <c r="BW36" s="20">
        <v>885</v>
      </c>
      <c r="BX36" s="14">
        <v>-595</v>
      </c>
      <c r="BY36" s="20">
        <v>-885</v>
      </c>
      <c r="BZ36" s="20">
        <v>0</v>
      </c>
      <c r="CA36" s="26"/>
      <c r="CB36" s="26">
        <f t="shared" si="0"/>
        <v>0</v>
      </c>
      <c r="CC36" s="26">
        <f t="shared" si="1"/>
        <v>-1175</v>
      </c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</row>
    <row r="37" spans="1:16352" ht="17.399999999999999" x14ac:dyDescent="0.35">
      <c r="A37" s="10" t="s">
        <v>36</v>
      </c>
      <c r="B37" s="10">
        <v>20</v>
      </c>
      <c r="C37" s="10">
        <v>130160</v>
      </c>
      <c r="D37" s="12" t="s">
        <v>63</v>
      </c>
      <c r="E37" s="18">
        <v>855.25</v>
      </c>
      <c r="F37" s="18">
        <v>855.25</v>
      </c>
      <c r="G37" s="18">
        <v>855.25</v>
      </c>
      <c r="H37" s="18">
        <v>855.25</v>
      </c>
      <c r="I37" s="18">
        <v>855.25</v>
      </c>
      <c r="J37" s="18">
        <v>855.25</v>
      </c>
      <c r="K37" s="18">
        <v>855.25</v>
      </c>
      <c r="L37" s="18">
        <v>855.25</v>
      </c>
      <c r="M37" s="18">
        <v>855.25</v>
      </c>
      <c r="N37" s="18">
        <v>855.25</v>
      </c>
      <c r="O37" s="18">
        <v>855.25</v>
      </c>
      <c r="P37" s="70">
        <v>855.25</v>
      </c>
      <c r="Q37" s="70">
        <v>855.25</v>
      </c>
      <c r="R37" s="69">
        <v>855.25</v>
      </c>
      <c r="S37" s="69">
        <v>855.25</v>
      </c>
      <c r="T37" s="69">
        <v>836.55</v>
      </c>
      <c r="U37" s="69">
        <v>833.25</v>
      </c>
      <c r="V37" s="69">
        <v>800.8</v>
      </c>
      <c r="W37" s="69">
        <v>770.55</v>
      </c>
      <c r="X37" s="69">
        <v>749.65</v>
      </c>
      <c r="Y37" s="69">
        <v>-395.45</v>
      </c>
      <c r="Z37" s="69">
        <v>669.35</v>
      </c>
      <c r="AA37" s="69">
        <v>653.4</v>
      </c>
      <c r="AB37" s="54">
        <v>633.04999999999995</v>
      </c>
      <c r="AC37" s="54">
        <v>553.29999999999995</v>
      </c>
      <c r="AD37" s="54">
        <v>513.15</v>
      </c>
      <c r="AE37" s="54">
        <v>480.7</v>
      </c>
      <c r="AF37" s="54">
        <v>427.35</v>
      </c>
      <c r="AG37" s="54">
        <v>420.75</v>
      </c>
      <c r="AH37" s="54">
        <v>418</v>
      </c>
      <c r="AI37" s="54">
        <v>410.3</v>
      </c>
      <c r="AJ37" s="54">
        <v>342.65</v>
      </c>
      <c r="AK37" s="54">
        <v>342.65</v>
      </c>
      <c r="AL37" s="54">
        <v>292.60000000000002</v>
      </c>
      <c r="AM37" s="34">
        <v>-145.13999999999999</v>
      </c>
      <c r="AN37" s="34">
        <v>-148.99</v>
      </c>
      <c r="AO37" s="26">
        <v>-155.04</v>
      </c>
      <c r="AP37" s="26">
        <v>-172.09</v>
      </c>
      <c r="AQ37" s="26">
        <v>-185</v>
      </c>
      <c r="AR37" s="18">
        <v>-187.49</v>
      </c>
      <c r="AS37" s="18">
        <v>-245.79</v>
      </c>
      <c r="AT37" s="18">
        <v>-284.83999999999997</v>
      </c>
      <c r="AU37" s="18">
        <v>-312.89</v>
      </c>
      <c r="AV37" s="18">
        <v>-341.49</v>
      </c>
      <c r="AW37" s="18">
        <v>-379.99</v>
      </c>
      <c r="AX37" s="18">
        <v>-412.44</v>
      </c>
      <c r="AY37" s="18">
        <v>-443.24</v>
      </c>
      <c r="AZ37" s="18">
        <v>-487.24</v>
      </c>
      <c r="BA37" s="18">
        <v>536.74</v>
      </c>
      <c r="BB37" s="18">
        <v>-571.94000000000005</v>
      </c>
      <c r="BC37" s="18">
        <v>-581.29</v>
      </c>
      <c r="BD37" s="18">
        <v>-623.09</v>
      </c>
      <c r="BE37" s="18">
        <v>-643</v>
      </c>
      <c r="BF37" s="18">
        <v>335.66</v>
      </c>
      <c r="BG37" s="18">
        <v>315.31</v>
      </c>
      <c r="BH37" s="18">
        <v>301.51</v>
      </c>
      <c r="BI37" s="18">
        <v>286.01</v>
      </c>
      <c r="BJ37" s="18">
        <v>241.51</v>
      </c>
      <c r="BK37" s="18">
        <v>218.01</v>
      </c>
      <c r="BL37" s="18">
        <v>183.01</v>
      </c>
      <c r="BM37" s="18">
        <v>153.01</v>
      </c>
      <c r="BN37" s="18">
        <v>118.01</v>
      </c>
      <c r="BO37" s="18">
        <v>89.51</v>
      </c>
      <c r="BP37" s="18">
        <v>87.51</v>
      </c>
      <c r="BQ37" s="18">
        <v>57</v>
      </c>
      <c r="BR37" s="18">
        <v>21.51</v>
      </c>
      <c r="BS37" s="18">
        <v>4.51</v>
      </c>
      <c r="BT37" s="18">
        <v>0.01</v>
      </c>
      <c r="BU37" s="18">
        <v>-37.49</v>
      </c>
      <c r="BV37" s="18">
        <v>-61.49</v>
      </c>
      <c r="BW37" s="18">
        <v>-72.989999999999995</v>
      </c>
      <c r="BX37" s="18">
        <v>-128.63999999999999</v>
      </c>
      <c r="BY37" s="18">
        <v>-281.99</v>
      </c>
      <c r="BZ37" s="21">
        <v>0</v>
      </c>
      <c r="CA37" s="26"/>
      <c r="CB37" s="26">
        <f t="shared" si="0"/>
        <v>0</v>
      </c>
      <c r="CC37" s="26">
        <f t="shared" si="1"/>
        <v>1000.39</v>
      </c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</row>
    <row r="38" spans="1:16352" ht="17.399999999999999" x14ac:dyDescent="0.35">
      <c r="A38" s="10" t="s">
        <v>36</v>
      </c>
      <c r="B38" s="10">
        <v>20</v>
      </c>
      <c r="C38" s="10">
        <v>130185</v>
      </c>
      <c r="D38" s="12" t="s">
        <v>64</v>
      </c>
      <c r="E38" s="18">
        <v>-1521451</v>
      </c>
      <c r="F38" s="18">
        <v>-1521451</v>
      </c>
      <c r="G38" s="18">
        <v>-1521451</v>
      </c>
      <c r="H38" s="18">
        <v>-1519451</v>
      </c>
      <c r="I38" s="18">
        <v>-1519451</v>
      </c>
      <c r="J38" s="18">
        <v>-1519451</v>
      </c>
      <c r="K38" s="18">
        <v>-1516951</v>
      </c>
      <c r="L38" s="18">
        <v>-1516951</v>
      </c>
      <c r="M38" s="18">
        <v>-1514451</v>
      </c>
      <c r="N38" s="18">
        <v>-1514451</v>
      </c>
      <c r="O38" s="18">
        <v>-1514451</v>
      </c>
      <c r="P38" s="70">
        <v>-1514451</v>
      </c>
      <c r="Q38" s="70">
        <v>-1514451</v>
      </c>
      <c r="R38" s="69">
        <v>-1514451</v>
      </c>
      <c r="S38" s="69">
        <v>-1514451</v>
      </c>
      <c r="T38" s="69">
        <v>-1509451</v>
      </c>
      <c r="U38" s="69">
        <v>-1509451</v>
      </c>
      <c r="V38" s="69">
        <v>-1496620</v>
      </c>
      <c r="W38" s="69">
        <v>-1493320</v>
      </c>
      <c r="X38" s="69">
        <v>-1495820</v>
      </c>
      <c r="Y38" s="69">
        <v>-778874</v>
      </c>
      <c r="Z38" s="69">
        <v>-758374</v>
      </c>
      <c r="AA38" s="69">
        <v>-751874</v>
      </c>
      <c r="AB38" s="35">
        <v>-745874</v>
      </c>
      <c r="AC38" s="35">
        <v>-745874</v>
      </c>
      <c r="AD38" s="35">
        <v>-743374</v>
      </c>
      <c r="AE38" s="35">
        <v>-742374</v>
      </c>
      <c r="AF38" s="35">
        <v>-746636</v>
      </c>
      <c r="AG38" s="35">
        <v>-746636</v>
      </c>
      <c r="AH38" s="35">
        <v>-746636</v>
      </c>
      <c r="AI38" s="35">
        <v>-741016</v>
      </c>
      <c r="AJ38" s="35">
        <v>-739516</v>
      </c>
      <c r="AK38" s="35">
        <v>-739516</v>
      </c>
      <c r="AL38" s="35">
        <v>-476341</v>
      </c>
      <c r="AM38" s="35">
        <v>-2096669</v>
      </c>
      <c r="AN38" s="35">
        <v>-2096669</v>
      </c>
      <c r="AO38" s="26">
        <v>-2096669</v>
      </c>
      <c r="AP38" s="26">
        <v>-2096669</v>
      </c>
      <c r="AQ38" s="26">
        <v>-2096669</v>
      </c>
      <c r="AR38" s="18">
        <v>-2096669</v>
      </c>
      <c r="AS38" s="18">
        <v>-2096669</v>
      </c>
      <c r="AT38" s="18">
        <v>-2096669</v>
      </c>
      <c r="AU38" s="18">
        <v>-2096669</v>
      </c>
      <c r="AV38" s="18">
        <v>-2096669</v>
      </c>
      <c r="AW38" s="18">
        <v>-2096669</v>
      </c>
      <c r="AX38" s="18">
        <v>-2096669</v>
      </c>
      <c r="AY38" s="18">
        <v>-2090576</v>
      </c>
      <c r="AZ38" s="18">
        <v>-2089076</v>
      </c>
      <c r="BA38" s="18">
        <v>-2089076</v>
      </c>
      <c r="BB38" s="18">
        <v>-2089076</v>
      </c>
      <c r="BC38" s="18">
        <v>-2089076</v>
      </c>
      <c r="BD38" s="18">
        <v>-2095169</v>
      </c>
      <c r="BE38" s="18">
        <v>-2097669</v>
      </c>
      <c r="BF38" s="18">
        <v>-2097669</v>
      </c>
      <c r="BG38" s="18">
        <v>-1108031</v>
      </c>
      <c r="BH38" s="18">
        <v>-1101781</v>
      </c>
      <c r="BI38" s="18">
        <v>-1101781</v>
      </c>
      <c r="BJ38" s="18">
        <v>-1099281</v>
      </c>
      <c r="BK38" s="18">
        <v>-1111618</v>
      </c>
      <c r="BL38" s="18">
        <v>-111618</v>
      </c>
      <c r="BM38" s="18">
        <v>-111618</v>
      </c>
      <c r="BN38" s="18">
        <v>-1111618</v>
      </c>
      <c r="BO38" s="18">
        <v>-1111618</v>
      </c>
      <c r="BP38" s="18">
        <v>-1111618</v>
      </c>
      <c r="BQ38" s="18">
        <v>-1106618</v>
      </c>
      <c r="BR38" s="18">
        <v>-1100755</v>
      </c>
      <c r="BS38" s="18">
        <v>-1096096</v>
      </c>
      <c r="BT38" s="18">
        <v>-1096096</v>
      </c>
      <c r="BU38" s="18">
        <v>-1097103</v>
      </c>
      <c r="BV38" s="18">
        <v>-1095427</v>
      </c>
      <c r="BW38" s="18">
        <v>-1084793</v>
      </c>
      <c r="BX38" s="18">
        <v>0</v>
      </c>
      <c r="BY38" s="18">
        <v>0</v>
      </c>
      <c r="BZ38" s="21">
        <v>0</v>
      </c>
      <c r="CA38" s="26"/>
      <c r="CB38" s="26">
        <f t="shared" si="0"/>
        <v>0</v>
      </c>
      <c r="CC38" s="26">
        <f t="shared" si="1"/>
        <v>575218</v>
      </c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</row>
    <row r="39" spans="1:16352" s="40" customFormat="1" ht="17.399999999999999" x14ac:dyDescent="0.35">
      <c r="A39" s="10" t="s">
        <v>36</v>
      </c>
      <c r="B39" s="10">
        <v>20</v>
      </c>
      <c r="C39" s="10">
        <v>730435</v>
      </c>
      <c r="D39" s="12" t="s">
        <v>65</v>
      </c>
      <c r="E39" s="30">
        <v>445338.04</v>
      </c>
      <c r="F39" s="30">
        <v>445701.04</v>
      </c>
      <c r="G39" s="30">
        <v>445701.04</v>
      </c>
      <c r="H39" s="30">
        <v>445701.04</v>
      </c>
      <c r="I39" s="30">
        <v>445701.04</v>
      </c>
      <c r="J39" s="30">
        <v>445701.04</v>
      </c>
      <c r="K39" s="30">
        <v>445701.04</v>
      </c>
      <c r="L39" s="30">
        <v>445701.04</v>
      </c>
      <c r="M39" s="30">
        <v>445701.04</v>
      </c>
      <c r="N39" s="30">
        <v>445701.04</v>
      </c>
      <c r="O39" s="30">
        <v>445701.04</v>
      </c>
      <c r="P39" s="70">
        <v>445701.04</v>
      </c>
      <c r="Q39" s="70">
        <v>445701.04</v>
      </c>
      <c r="R39" s="69">
        <v>445701.04</v>
      </c>
      <c r="S39" s="69">
        <v>445701.04</v>
      </c>
      <c r="T39" s="69">
        <v>445701.04</v>
      </c>
      <c r="U39" s="69">
        <v>445701.04</v>
      </c>
      <c r="V39" s="69">
        <v>445718.04</v>
      </c>
      <c r="W39" s="69">
        <v>445718.04</v>
      </c>
      <c r="X39" s="69">
        <v>445718.04</v>
      </c>
      <c r="Y39" s="69">
        <v>445718.04</v>
      </c>
      <c r="Z39" s="69">
        <v>445718.04</v>
      </c>
      <c r="AA39" s="69">
        <v>445718.04</v>
      </c>
      <c r="AB39" s="53">
        <v>445718.04</v>
      </c>
      <c r="AC39" s="53">
        <v>445718.04</v>
      </c>
      <c r="AD39" s="53">
        <v>445718.04</v>
      </c>
      <c r="AE39" s="53">
        <v>445718.04</v>
      </c>
      <c r="AF39" s="53">
        <v>445718.04</v>
      </c>
      <c r="AG39" s="53">
        <v>445718.04</v>
      </c>
      <c r="AH39" s="53">
        <v>445718.04</v>
      </c>
      <c r="AI39" s="53">
        <v>445718.04</v>
      </c>
      <c r="AJ39" s="53">
        <v>445752.04</v>
      </c>
      <c r="AK39" s="53">
        <v>445752.04</v>
      </c>
      <c r="AL39" s="53">
        <v>445752.04</v>
      </c>
      <c r="AM39" s="34">
        <v>475786.04</v>
      </c>
      <c r="AN39" s="34">
        <v>475786.04</v>
      </c>
      <c r="AO39" s="26">
        <v>475786.04</v>
      </c>
      <c r="AP39" s="26">
        <v>475786.04</v>
      </c>
      <c r="AQ39" s="26">
        <v>475786</v>
      </c>
      <c r="AR39" s="30">
        <v>475786.04</v>
      </c>
      <c r="AS39" s="30">
        <v>475786.04</v>
      </c>
      <c r="AT39" s="30">
        <v>475786</v>
      </c>
      <c r="AU39" s="30">
        <v>475786.04</v>
      </c>
      <c r="AV39" s="30">
        <v>475786.04</v>
      </c>
      <c r="AW39" s="30">
        <v>475786.04</v>
      </c>
      <c r="AX39" s="30">
        <v>475973.04</v>
      </c>
      <c r="AY39" s="30">
        <v>475973.04</v>
      </c>
      <c r="AZ39" s="30">
        <v>475973.04</v>
      </c>
      <c r="BA39" s="30">
        <v>475973.04</v>
      </c>
      <c r="BB39" s="30">
        <v>475973.04</v>
      </c>
      <c r="BC39" s="30">
        <v>475973.04</v>
      </c>
      <c r="BD39" s="30">
        <v>475973.04</v>
      </c>
      <c r="BE39" s="18">
        <v>478223.04</v>
      </c>
      <c r="BF39" s="18">
        <v>478223.04</v>
      </c>
      <c r="BG39" s="18">
        <v>478648.44</v>
      </c>
      <c r="BH39" s="18">
        <v>478648.44</v>
      </c>
      <c r="BI39" s="18">
        <v>478648.44</v>
      </c>
      <c r="BJ39" s="18">
        <v>479098.44</v>
      </c>
      <c r="BK39" s="18">
        <v>479098.44</v>
      </c>
      <c r="BL39" s="18">
        <v>479098.44</v>
      </c>
      <c r="BM39" s="18">
        <v>479098.44</v>
      </c>
      <c r="BN39" s="18">
        <v>484399.95</v>
      </c>
      <c r="BO39" s="18">
        <v>484399.95</v>
      </c>
      <c r="BP39" s="18">
        <v>484399.95</v>
      </c>
      <c r="BQ39" s="18">
        <v>484400</v>
      </c>
      <c r="BR39" s="18">
        <v>485144.4</v>
      </c>
      <c r="BS39" s="18">
        <v>485144.4</v>
      </c>
      <c r="BT39" s="18">
        <v>485144.4</v>
      </c>
      <c r="BU39" s="18">
        <v>485144.4</v>
      </c>
      <c r="BV39" s="18">
        <v>485144.4</v>
      </c>
      <c r="BW39" s="18">
        <v>485144.4</v>
      </c>
      <c r="BX39" s="39">
        <v>445752</v>
      </c>
      <c r="BY39" s="39">
        <v>487611.72</v>
      </c>
      <c r="BZ39" s="26">
        <v>523703.9</v>
      </c>
      <c r="CA39" s="26"/>
      <c r="CB39" s="26">
        <f t="shared" si="0"/>
        <v>-363</v>
      </c>
      <c r="CC39" s="26">
        <f t="shared" si="1"/>
        <v>-30448</v>
      </c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1"/>
      <c r="XDS39" s="11"/>
      <c r="XDT39" s="11"/>
      <c r="XDU39" s="11"/>
      <c r="XDV39" s="11"/>
      <c r="XDW39" s="11"/>
      <c r="XDX39" s="11"/>
    </row>
    <row r="40" spans="1:16352" s="40" customFormat="1" ht="17.399999999999999" x14ac:dyDescent="0.35">
      <c r="A40" s="11" t="s">
        <v>36</v>
      </c>
      <c r="B40" s="10">
        <v>20</v>
      </c>
      <c r="C40" s="11">
        <v>730530</v>
      </c>
      <c r="D40" s="11" t="s">
        <v>66</v>
      </c>
      <c r="E40" s="30">
        <v>-3078149.72</v>
      </c>
      <c r="F40" s="30">
        <v>-3076944.04</v>
      </c>
      <c r="G40" s="30">
        <v>-2980278.77</v>
      </c>
      <c r="H40" s="30">
        <v>-2980278.77</v>
      </c>
      <c r="I40" s="30">
        <v>-2955150.41</v>
      </c>
      <c r="J40" s="30">
        <v>-2955150.41</v>
      </c>
      <c r="K40" s="30">
        <v>-2827890.61</v>
      </c>
      <c r="L40" s="30">
        <v>-2827890.61</v>
      </c>
      <c r="M40" s="30">
        <v>-2826190.67</v>
      </c>
      <c r="N40" s="30">
        <v>-2826190.67</v>
      </c>
      <c r="O40" s="30">
        <v>-2826190.67</v>
      </c>
      <c r="P40" s="70">
        <v>-2746193.67</v>
      </c>
      <c r="Q40" s="70">
        <v>-2746193.67</v>
      </c>
      <c r="R40" s="69">
        <v>-2746193.67</v>
      </c>
      <c r="S40" s="69">
        <v>-2746193.67</v>
      </c>
      <c r="T40" s="69">
        <v>-2746193.67</v>
      </c>
      <c r="U40" s="69">
        <v>-2746193.67</v>
      </c>
      <c r="V40" s="69">
        <v>-2703241.16</v>
      </c>
      <c r="W40" s="69">
        <v>-2703241.16</v>
      </c>
      <c r="X40" s="69">
        <v>-2703241.16</v>
      </c>
      <c r="Y40" s="69">
        <v>-2703241.16</v>
      </c>
      <c r="Z40" s="69">
        <v>-2684831.16</v>
      </c>
      <c r="AA40" s="69">
        <v>-2684831.16</v>
      </c>
      <c r="AB40" s="36">
        <v>-2684831.16</v>
      </c>
      <c r="AC40" s="36">
        <v>-2684831.16</v>
      </c>
      <c r="AD40" s="36">
        <v>-1961770.05</v>
      </c>
      <c r="AE40" s="36">
        <v>-1961770.05</v>
      </c>
      <c r="AF40" s="36">
        <v>-1961770.05</v>
      </c>
      <c r="AG40" s="36">
        <v>-1961545.05</v>
      </c>
      <c r="AH40" s="36">
        <v>-1961545.05</v>
      </c>
      <c r="AI40" s="36">
        <v>-1961545</v>
      </c>
      <c r="AJ40" s="36">
        <v>-1961545</v>
      </c>
      <c r="AK40" s="36">
        <v>-1142273.1100000001</v>
      </c>
      <c r="AL40" s="36">
        <v>-1142273.1100000001</v>
      </c>
      <c r="AM40" s="34">
        <v>-1070369.24</v>
      </c>
      <c r="AN40" s="34">
        <v>-1070369.24</v>
      </c>
      <c r="AO40" s="26">
        <v>-1070369.24</v>
      </c>
      <c r="AP40" s="26">
        <v>-1040417.24</v>
      </c>
      <c r="AQ40" s="26">
        <v>-1040417</v>
      </c>
      <c r="AR40" s="30">
        <v>-1040417.24</v>
      </c>
      <c r="AS40" s="30">
        <v>-1040417.24</v>
      </c>
      <c r="AT40" s="30">
        <v>-1017513.38</v>
      </c>
      <c r="AU40" s="30">
        <v>-1017513.38</v>
      </c>
      <c r="AV40" s="30">
        <v>-1017513.38</v>
      </c>
      <c r="AW40" s="30">
        <v>-1017513.38</v>
      </c>
      <c r="AX40" s="30">
        <v>-900739.48</v>
      </c>
      <c r="AY40" s="30">
        <v>-900739.48</v>
      </c>
      <c r="AZ40" s="30">
        <v>-900739.48</v>
      </c>
      <c r="BA40" s="30">
        <v>-900886.43</v>
      </c>
      <c r="BB40" s="30">
        <v>-900886.43</v>
      </c>
      <c r="BC40" s="30">
        <v>-877909.11</v>
      </c>
      <c r="BD40" s="18">
        <v>-877615.21</v>
      </c>
      <c r="BE40" s="18">
        <v>-877615.21</v>
      </c>
      <c r="BF40" s="18">
        <v>-877615.21</v>
      </c>
      <c r="BG40" s="18">
        <v>-877615.21</v>
      </c>
      <c r="BH40" s="18">
        <v>-877615.21</v>
      </c>
      <c r="BI40" s="18">
        <v>-877615.21</v>
      </c>
      <c r="BJ40" s="18">
        <v>-877615.21</v>
      </c>
      <c r="BK40" s="18">
        <v>-877615.21</v>
      </c>
      <c r="BL40" s="18">
        <v>-861908.85</v>
      </c>
      <c r="BM40" s="18">
        <v>-861908.85</v>
      </c>
      <c r="BN40" s="18">
        <v>-738825.53</v>
      </c>
      <c r="BO40" s="18">
        <v>-738825.53</v>
      </c>
      <c r="BP40" s="18">
        <v>-738825.53</v>
      </c>
      <c r="BQ40" s="18">
        <v>-738826</v>
      </c>
      <c r="BR40" s="18">
        <v>-496776.95</v>
      </c>
      <c r="BS40" s="18">
        <v>-496776.95</v>
      </c>
      <c r="BT40" s="18">
        <v>-496480.75</v>
      </c>
      <c r="BU40" s="18">
        <v>-496480.75</v>
      </c>
      <c r="BV40" s="18">
        <v>-496480.75</v>
      </c>
      <c r="BW40" s="18">
        <v>899.1</v>
      </c>
      <c r="BX40" s="39">
        <v>-1070369.24</v>
      </c>
      <c r="BY40" s="39">
        <v>4449.1000000000004</v>
      </c>
      <c r="BZ40" s="21">
        <v>0</v>
      </c>
      <c r="CA40" s="26"/>
      <c r="CB40" s="26">
        <f t="shared" si="0"/>
        <v>-1205.6800000001676</v>
      </c>
      <c r="CC40" s="26">
        <f t="shared" si="1"/>
        <v>-2007780.4800000002</v>
      </c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</row>
    <row r="41" spans="1:16352" s="13" customFormat="1" ht="17.399999999999999" x14ac:dyDescent="0.35">
      <c r="A41" s="13" t="s">
        <v>36</v>
      </c>
      <c r="B41" s="10">
        <v>20</v>
      </c>
      <c r="C41" s="13">
        <v>770035</v>
      </c>
      <c r="D41" s="13" t="s">
        <v>67</v>
      </c>
      <c r="E41" s="18">
        <v>0.01</v>
      </c>
      <c r="F41" s="18">
        <v>0.01</v>
      </c>
      <c r="G41" s="18">
        <v>0.01</v>
      </c>
      <c r="H41" s="18">
        <v>0.01</v>
      </c>
      <c r="I41" s="18">
        <v>0.01</v>
      </c>
      <c r="J41" s="18">
        <v>0.01</v>
      </c>
      <c r="K41" s="18">
        <v>0.01</v>
      </c>
      <c r="L41" s="18">
        <v>0.01</v>
      </c>
      <c r="M41" s="18">
        <v>0.01</v>
      </c>
      <c r="N41" s="18">
        <v>0.01</v>
      </c>
      <c r="O41" s="18">
        <v>0.01</v>
      </c>
      <c r="P41" s="70">
        <v>0.01</v>
      </c>
      <c r="Q41" s="70">
        <v>0.01</v>
      </c>
      <c r="R41" s="69">
        <v>-0.01</v>
      </c>
      <c r="S41" s="69">
        <v>-0.01</v>
      </c>
      <c r="T41" s="69">
        <v>-0.01</v>
      </c>
      <c r="U41" s="69">
        <v>-0.01</v>
      </c>
      <c r="V41" s="69">
        <v>-0.01</v>
      </c>
      <c r="W41" s="69">
        <v>-0.01</v>
      </c>
      <c r="X41" s="69">
        <v>-0.01</v>
      </c>
      <c r="Y41" s="69">
        <v>-0.01</v>
      </c>
      <c r="Z41" s="69">
        <v>-0.01</v>
      </c>
      <c r="AA41" s="69">
        <v>-0.01</v>
      </c>
      <c r="AB41" s="57">
        <v>0</v>
      </c>
      <c r="AC41" s="57">
        <v>0</v>
      </c>
      <c r="AD41" s="57">
        <v>0</v>
      </c>
      <c r="AE41" s="57">
        <v>0</v>
      </c>
      <c r="AF41" s="57">
        <v>0</v>
      </c>
      <c r="AG41" s="57">
        <v>0</v>
      </c>
      <c r="AH41" s="57">
        <v>0</v>
      </c>
      <c r="AI41" s="57">
        <v>0</v>
      </c>
      <c r="AJ41" s="57">
        <v>0</v>
      </c>
      <c r="AK41" s="57">
        <v>90821.29</v>
      </c>
      <c r="AL41" s="57">
        <v>0</v>
      </c>
      <c r="AM41" s="35">
        <v>-0.01</v>
      </c>
      <c r="AN41" s="35">
        <v>-0.01</v>
      </c>
      <c r="AO41" s="18">
        <v>-0.01</v>
      </c>
      <c r="AP41" s="18">
        <v>-0.01</v>
      </c>
      <c r="AQ41" s="26">
        <v>0</v>
      </c>
      <c r="AR41" s="18">
        <v>-0.01</v>
      </c>
      <c r="AS41" s="18">
        <v>-0.01</v>
      </c>
      <c r="AT41" s="18">
        <v>88436.61</v>
      </c>
      <c r="AU41" s="18">
        <v>-0.01</v>
      </c>
      <c r="AV41" s="18">
        <v>-0.01</v>
      </c>
      <c r="AW41" s="18">
        <v>-0.01</v>
      </c>
      <c r="AX41" s="18">
        <v>-0.01</v>
      </c>
      <c r="AY41" s="18">
        <v>-0.01</v>
      </c>
      <c r="AZ41" s="18">
        <v>-0.01</v>
      </c>
      <c r="BA41" s="18">
        <v>-0.01</v>
      </c>
      <c r="BB41" s="18">
        <v>-0.01</v>
      </c>
      <c r="BC41" s="18">
        <v>-0.01</v>
      </c>
      <c r="BD41" s="18">
        <v>-0.01</v>
      </c>
      <c r="BE41" s="18">
        <v>-0.01</v>
      </c>
      <c r="BF41" s="18">
        <v>-0.01</v>
      </c>
      <c r="BG41" s="18">
        <v>-0.01</v>
      </c>
      <c r="BH41" s="18">
        <v>0</v>
      </c>
      <c r="BI41" s="18">
        <v>-0.01</v>
      </c>
      <c r="BJ41" s="18">
        <v>-0.01</v>
      </c>
      <c r="BK41" s="18">
        <v>-0.01</v>
      </c>
      <c r="BL41" s="18">
        <v>-0.01</v>
      </c>
      <c r="BM41" s="18">
        <v>-0.01</v>
      </c>
      <c r="BN41" s="18">
        <v>-0.01</v>
      </c>
      <c r="BO41" s="18">
        <v>-0.01</v>
      </c>
      <c r="BP41" s="18">
        <v>-0.01</v>
      </c>
      <c r="BQ41" s="20">
        <v>0</v>
      </c>
      <c r="BR41" s="20">
        <v>88436.62</v>
      </c>
      <c r="BS41" s="20">
        <v>0</v>
      </c>
      <c r="BT41" s="20">
        <v>0</v>
      </c>
      <c r="BU41" s="20">
        <v>0</v>
      </c>
      <c r="BV41" s="20">
        <v>0</v>
      </c>
      <c r="BW41" s="20">
        <v>0</v>
      </c>
      <c r="BX41" s="14">
        <v>-0.01</v>
      </c>
      <c r="BY41" s="20">
        <v>0</v>
      </c>
      <c r="BZ41" s="14">
        <v>0</v>
      </c>
      <c r="CA41" s="26"/>
      <c r="CB41" s="26">
        <f t="shared" si="0"/>
        <v>0</v>
      </c>
      <c r="CC41" s="26">
        <f t="shared" si="1"/>
        <v>0.02</v>
      </c>
    </row>
    <row r="42" spans="1:16352" s="13" customFormat="1" ht="17.399999999999999" x14ac:dyDescent="0.35">
      <c r="A42" s="13" t="s">
        <v>36</v>
      </c>
      <c r="B42" s="10">
        <v>20</v>
      </c>
      <c r="C42" s="13">
        <v>770078</v>
      </c>
      <c r="D42" s="13" t="s">
        <v>68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70">
        <v>0</v>
      </c>
      <c r="Q42" s="70">
        <v>0</v>
      </c>
      <c r="R42" s="69">
        <v>0</v>
      </c>
      <c r="S42" s="69">
        <v>0</v>
      </c>
      <c r="T42" s="69">
        <v>0</v>
      </c>
      <c r="U42" s="69">
        <v>0</v>
      </c>
      <c r="V42" s="69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35">
        <v>0</v>
      </c>
      <c r="AN42" s="35">
        <v>0</v>
      </c>
      <c r="AO42" s="18">
        <v>0</v>
      </c>
      <c r="AP42" s="18">
        <v>0</v>
      </c>
      <c r="AQ42" s="26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14">
        <v>0</v>
      </c>
      <c r="BY42" s="20">
        <v>0</v>
      </c>
      <c r="BZ42" s="14">
        <v>0</v>
      </c>
      <c r="CA42" s="26"/>
      <c r="CB42" s="26">
        <f t="shared" si="0"/>
        <v>0</v>
      </c>
      <c r="CC42" s="26">
        <f t="shared" si="1"/>
        <v>0</v>
      </c>
    </row>
    <row r="43" spans="1:16352" s="1" customFormat="1" ht="17.399999999999999" x14ac:dyDescent="0.35">
      <c r="A43" s="7" t="s">
        <v>69</v>
      </c>
      <c r="B43" s="11"/>
      <c r="C43" s="11"/>
      <c r="D43" s="11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48"/>
      <c r="Q43" s="48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34"/>
      <c r="AN43" s="34"/>
      <c r="AO43" s="26"/>
      <c r="AP43" s="26"/>
      <c r="AQ43" s="26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3"/>
      <c r="BP43" s="55"/>
      <c r="BQ43" s="18"/>
      <c r="BR43" s="18"/>
      <c r="BS43" s="18"/>
      <c r="BT43" s="18"/>
      <c r="BU43" s="18"/>
      <c r="BV43" s="18"/>
      <c r="BW43" s="18"/>
      <c r="BX43" s="18"/>
      <c r="BY43" s="18"/>
      <c r="BZ43" s="27"/>
      <c r="CA43" s="26"/>
      <c r="CB43" s="26">
        <f t="shared" si="0"/>
        <v>0</v>
      </c>
      <c r="CC43" s="26">
        <f t="shared" si="1"/>
        <v>0</v>
      </c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</row>
    <row r="44" spans="1:16352" s="40" customFormat="1" ht="17.399999999999999" x14ac:dyDescent="0.35">
      <c r="A44" s="10" t="s">
        <v>36</v>
      </c>
      <c r="B44" s="10">
        <v>20</v>
      </c>
      <c r="C44" s="10">
        <v>130005</v>
      </c>
      <c r="D44" s="10" t="s">
        <v>70</v>
      </c>
      <c r="E44" s="18">
        <v>242280.51</v>
      </c>
      <c r="F44" s="18">
        <v>242280.51</v>
      </c>
      <c r="G44" s="18">
        <v>242280.51</v>
      </c>
      <c r="H44" s="18">
        <v>242280.51</v>
      </c>
      <c r="I44" s="18">
        <v>242280.51</v>
      </c>
      <c r="J44" s="18">
        <v>242280.51</v>
      </c>
      <c r="K44" s="18">
        <v>242280.51</v>
      </c>
      <c r="L44" s="18">
        <v>242280.51</v>
      </c>
      <c r="M44" s="18">
        <v>242280.51</v>
      </c>
      <c r="N44" s="18">
        <v>242280.51</v>
      </c>
      <c r="O44" s="18">
        <v>242280.51</v>
      </c>
      <c r="P44" s="70">
        <v>535727.93999999994</v>
      </c>
      <c r="Q44" s="70">
        <v>535727.93999999994</v>
      </c>
      <c r="R44" s="69">
        <v>535727.93999999994</v>
      </c>
      <c r="S44" s="69">
        <v>535727.93999999994</v>
      </c>
      <c r="T44" s="69">
        <v>535727.93999999994</v>
      </c>
      <c r="U44" s="69">
        <v>535727.93999999994</v>
      </c>
      <c r="V44" s="69">
        <v>535727.93999999994</v>
      </c>
      <c r="W44" s="69">
        <v>535727.93999999994</v>
      </c>
      <c r="X44" s="69">
        <v>535727.93999999994</v>
      </c>
      <c r="Y44" s="69">
        <v>535727.93999999994</v>
      </c>
      <c r="Z44" s="69">
        <v>535727.93999999994</v>
      </c>
      <c r="AA44" s="69">
        <v>535727.93999999994</v>
      </c>
      <c r="AB44" s="59">
        <v>535727.93999999994</v>
      </c>
      <c r="AC44" s="59">
        <v>535727.93999999994</v>
      </c>
      <c r="AD44" s="59">
        <v>535727.93999999994</v>
      </c>
      <c r="AE44" s="59">
        <v>535727.93999999994</v>
      </c>
      <c r="AF44" s="59">
        <v>535727.93999999994</v>
      </c>
      <c r="AG44" s="59">
        <v>535727.93999999994</v>
      </c>
      <c r="AH44" s="59">
        <v>535727.93999999994</v>
      </c>
      <c r="AI44" s="59">
        <v>535727.93999999994</v>
      </c>
      <c r="AJ44" s="59">
        <v>535727.93999999994</v>
      </c>
      <c r="AK44" s="59">
        <v>535727.93999999994</v>
      </c>
      <c r="AL44" s="59">
        <v>571492.28</v>
      </c>
      <c r="AM44" s="34">
        <v>571492.28</v>
      </c>
      <c r="AN44" s="34">
        <v>571492.28</v>
      </c>
      <c r="AO44" s="26">
        <v>571492.28</v>
      </c>
      <c r="AP44" s="26">
        <v>571492.28</v>
      </c>
      <c r="AQ44" s="26">
        <v>571492</v>
      </c>
      <c r="AR44" s="18">
        <v>571492.28</v>
      </c>
      <c r="AS44" s="18">
        <v>571492.28</v>
      </c>
      <c r="AT44" s="18">
        <v>275846.69</v>
      </c>
      <c r="AU44" s="18">
        <v>571492.28</v>
      </c>
      <c r="AV44" s="18">
        <v>571492.28</v>
      </c>
      <c r="AW44" s="18">
        <v>571492.28</v>
      </c>
      <c r="AX44" s="18">
        <v>571492.28</v>
      </c>
      <c r="AY44" s="18">
        <v>571492.28</v>
      </c>
      <c r="AZ44" s="18">
        <v>571492.28</v>
      </c>
      <c r="BA44" s="18">
        <v>571492.28</v>
      </c>
      <c r="BB44" s="18">
        <v>571492.28</v>
      </c>
      <c r="BC44" s="18">
        <v>571492.28</v>
      </c>
      <c r="BD44" s="18">
        <v>571492.28</v>
      </c>
      <c r="BE44" s="18">
        <v>571492.28</v>
      </c>
      <c r="BF44" s="18">
        <v>571492.28</v>
      </c>
      <c r="BG44" s="18">
        <v>571492.28</v>
      </c>
      <c r="BH44" s="18">
        <v>571492.28</v>
      </c>
      <c r="BI44" s="18">
        <v>571492.28</v>
      </c>
      <c r="BJ44" s="18">
        <v>571492.28</v>
      </c>
      <c r="BK44" s="18">
        <v>571492.28</v>
      </c>
      <c r="BL44" s="18">
        <v>571492.28</v>
      </c>
      <c r="BM44" s="18">
        <v>571492.28</v>
      </c>
      <c r="BN44" s="18">
        <v>571492.28</v>
      </c>
      <c r="BO44" s="18">
        <v>571492.28</v>
      </c>
      <c r="BP44" s="18">
        <v>571492.28</v>
      </c>
      <c r="BQ44" s="18">
        <v>571492.28</v>
      </c>
      <c r="BR44" s="18">
        <v>571492.28</v>
      </c>
      <c r="BS44" s="18">
        <v>622137.87</v>
      </c>
      <c r="BT44" s="18">
        <v>622137.87</v>
      </c>
      <c r="BU44" s="18">
        <v>622137.87</v>
      </c>
      <c r="BV44" s="18">
        <v>622137.87</v>
      </c>
      <c r="BW44" s="18">
        <v>622137.87</v>
      </c>
      <c r="BX44" s="39">
        <v>571492.28</v>
      </c>
      <c r="BY44" s="39">
        <v>622137.87</v>
      </c>
      <c r="BZ44" s="26">
        <v>622434.29</v>
      </c>
      <c r="CA44" s="26"/>
      <c r="CB44" s="26">
        <f t="shared" si="0"/>
        <v>0</v>
      </c>
      <c r="CC44" s="26">
        <f t="shared" si="1"/>
        <v>-329211.77</v>
      </c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</row>
    <row r="45" spans="1:16352" s="40" customFormat="1" ht="17.399999999999999" x14ac:dyDescent="0.35">
      <c r="A45" s="10" t="s">
        <v>36</v>
      </c>
      <c r="B45" s="10">
        <v>20</v>
      </c>
      <c r="C45" s="10">
        <v>130030</v>
      </c>
      <c r="D45" s="12" t="s">
        <v>71</v>
      </c>
      <c r="E45" s="18">
        <v>-1377916.01</v>
      </c>
      <c r="F45" s="18">
        <v>-1377916.01</v>
      </c>
      <c r="G45" s="18">
        <v>-1377916.01</v>
      </c>
      <c r="H45" s="18">
        <v>-1377916.01</v>
      </c>
      <c r="I45" s="18">
        <v>-1377916.01</v>
      </c>
      <c r="J45" s="18">
        <v>-1377916.01</v>
      </c>
      <c r="K45" s="18">
        <v>-1377916.01</v>
      </c>
      <c r="L45" s="18">
        <v>-1377916.01</v>
      </c>
      <c r="M45" s="18">
        <v>-1377916.01</v>
      </c>
      <c r="N45" s="18">
        <v>-1377916.01</v>
      </c>
      <c r="O45" s="18">
        <v>-1377916.01</v>
      </c>
      <c r="P45" s="70">
        <v>5573126.1399999997</v>
      </c>
      <c r="Q45" s="70">
        <v>5573126.1399999997</v>
      </c>
      <c r="R45" s="69">
        <v>5573126.1399999997</v>
      </c>
      <c r="S45" s="69">
        <v>5573126.1399999997</v>
      </c>
      <c r="T45" s="69">
        <v>5573126.1399999997</v>
      </c>
      <c r="U45" s="69">
        <v>5573126.1399999997</v>
      </c>
      <c r="V45" s="69">
        <v>5573126.1399999997</v>
      </c>
      <c r="W45" s="69">
        <v>5573126.1399999997</v>
      </c>
      <c r="X45" s="69">
        <v>5573126.1399999997</v>
      </c>
      <c r="Y45" s="69">
        <v>5573126.1399999997</v>
      </c>
      <c r="Z45" s="69">
        <v>5573126.1399999997</v>
      </c>
      <c r="AA45" s="69">
        <v>5573126.1399999997</v>
      </c>
      <c r="AB45" s="59">
        <v>5573126.1399999997</v>
      </c>
      <c r="AC45" s="59">
        <v>5573126.1399999997</v>
      </c>
      <c r="AD45" s="59">
        <v>5573126.1399999997</v>
      </c>
      <c r="AE45" s="59">
        <v>5573126.1399999997</v>
      </c>
      <c r="AF45" s="59">
        <v>5573126.1399999997</v>
      </c>
      <c r="AG45" s="59">
        <v>5573126.1399999997</v>
      </c>
      <c r="AH45" s="59">
        <v>5573126.1399999997</v>
      </c>
      <c r="AI45" s="59">
        <v>5573126.1399999997</v>
      </c>
      <c r="AJ45" s="59">
        <v>5573126.1399999997</v>
      </c>
      <c r="AK45" s="59">
        <v>5573126.1399999997</v>
      </c>
      <c r="AL45" s="59">
        <v>7005714.8600000003</v>
      </c>
      <c r="AM45" s="34">
        <v>7005714.8600000003</v>
      </c>
      <c r="AN45" s="34">
        <v>7005715</v>
      </c>
      <c r="AO45" s="26">
        <v>7005714.8600000003</v>
      </c>
      <c r="AP45" s="26">
        <v>7005714.8600000003</v>
      </c>
      <c r="AQ45" s="26">
        <v>7005715</v>
      </c>
      <c r="AR45" s="18">
        <v>7005714.8600000003</v>
      </c>
      <c r="AS45" s="18">
        <v>7005714.8600000003</v>
      </c>
      <c r="AT45" s="18">
        <v>104923.37</v>
      </c>
      <c r="AU45" s="18">
        <v>7005714.8600000003</v>
      </c>
      <c r="AV45" s="18">
        <v>7005714.8600000003</v>
      </c>
      <c r="AW45" s="18">
        <v>7005714.8600000003</v>
      </c>
      <c r="AX45" s="18">
        <v>7005714.8600000003</v>
      </c>
      <c r="AY45" s="18">
        <v>7005714.8600000003</v>
      </c>
      <c r="AZ45" s="18">
        <v>7005714.8600000003</v>
      </c>
      <c r="BA45" s="18">
        <v>7005714.8600000003</v>
      </c>
      <c r="BB45" s="18">
        <v>7005714.8600000003</v>
      </c>
      <c r="BC45" s="18">
        <v>7005714.8600000003</v>
      </c>
      <c r="BD45" s="18">
        <v>7005714.8600000003</v>
      </c>
      <c r="BE45" s="18">
        <v>7005714.8600000003</v>
      </c>
      <c r="BF45" s="18">
        <v>7005714.8600000003</v>
      </c>
      <c r="BG45" s="18">
        <v>7005714.8600000003</v>
      </c>
      <c r="BH45" s="18">
        <v>7005714.8600000003</v>
      </c>
      <c r="BI45" s="18">
        <v>7005714.8600000003</v>
      </c>
      <c r="BJ45" s="18">
        <v>7005714.8600000003</v>
      </c>
      <c r="BK45" s="18">
        <v>7005714.8600000003</v>
      </c>
      <c r="BL45" s="18">
        <v>7005714.8600000003</v>
      </c>
      <c r="BM45" s="18">
        <v>7005714.8600000003</v>
      </c>
      <c r="BN45" s="18">
        <v>7005714.8600000003</v>
      </c>
      <c r="BO45" s="18">
        <v>7005714.8600000003</v>
      </c>
      <c r="BP45" s="18">
        <v>7005714.8600000003</v>
      </c>
      <c r="BQ45" s="18">
        <v>7005714.8600000003</v>
      </c>
      <c r="BR45" s="18">
        <v>7005714.8600000003</v>
      </c>
      <c r="BS45" s="18">
        <v>8602379.5600000005</v>
      </c>
      <c r="BT45" s="18">
        <v>8602379.5600000005</v>
      </c>
      <c r="BU45" s="18">
        <v>8602379.5600000005</v>
      </c>
      <c r="BV45" s="18">
        <v>8602379.5600000005</v>
      </c>
      <c r="BW45" s="18">
        <v>8602379.5600000005</v>
      </c>
      <c r="BX45" s="39">
        <v>7005714.8600000003</v>
      </c>
      <c r="BY45" s="39">
        <v>8602379.5600000005</v>
      </c>
      <c r="BZ45" s="26">
        <v>5369258.4800000004</v>
      </c>
      <c r="CA45" s="26"/>
      <c r="CB45" s="26">
        <f t="shared" si="0"/>
        <v>0</v>
      </c>
      <c r="CC45" s="26">
        <f t="shared" si="1"/>
        <v>-8383630.8700000001</v>
      </c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1"/>
      <c r="XDS45" s="11"/>
      <c r="XDT45" s="11"/>
      <c r="XDU45" s="11"/>
      <c r="XDV45" s="11"/>
      <c r="XDW45" s="11"/>
      <c r="XDX45" s="11"/>
    </row>
    <row r="46" spans="1:16352" s="40" customFormat="1" ht="17.399999999999999" x14ac:dyDescent="0.35">
      <c r="A46" s="12" t="s">
        <v>36</v>
      </c>
      <c r="B46" s="10">
        <v>20</v>
      </c>
      <c r="C46" s="12">
        <v>130085</v>
      </c>
      <c r="D46" s="12" t="s">
        <v>72</v>
      </c>
      <c r="E46" s="18">
        <v>6994715.75</v>
      </c>
      <c r="F46" s="18">
        <v>6994715.75</v>
      </c>
      <c r="G46" s="18">
        <v>6994715.75</v>
      </c>
      <c r="H46" s="18">
        <v>6994715.75</v>
      </c>
      <c r="I46" s="18">
        <v>6994715.75</v>
      </c>
      <c r="J46" s="18">
        <v>6994715.75</v>
      </c>
      <c r="K46" s="18">
        <v>6994715.75</v>
      </c>
      <c r="L46" s="18">
        <v>6994715.75</v>
      </c>
      <c r="M46" s="18">
        <v>6994120.75</v>
      </c>
      <c r="N46" s="18">
        <v>6994120.75</v>
      </c>
      <c r="O46" s="18">
        <v>6994120.75</v>
      </c>
      <c r="P46" s="70">
        <v>6994120.75</v>
      </c>
      <c r="Q46" s="70">
        <v>6994120.75</v>
      </c>
      <c r="R46" s="69">
        <v>6994120.75</v>
      </c>
      <c r="S46" s="69">
        <v>6994120.75</v>
      </c>
      <c r="T46" s="69">
        <v>6994120.75</v>
      </c>
      <c r="U46" s="69">
        <v>6994120.75</v>
      </c>
      <c r="V46" s="69">
        <v>6994120.75</v>
      </c>
      <c r="W46" s="69">
        <v>6994120.75</v>
      </c>
      <c r="X46" s="69">
        <v>6994120.75</v>
      </c>
      <c r="Y46" s="69">
        <v>6994120.75</v>
      </c>
      <c r="Z46" s="69">
        <v>6994120.75</v>
      </c>
      <c r="AA46" s="69">
        <v>6994120.75</v>
      </c>
      <c r="AB46" s="59">
        <v>6994120.75</v>
      </c>
      <c r="AC46" s="59">
        <v>6994120.75</v>
      </c>
      <c r="AD46" s="59">
        <v>6994120.75</v>
      </c>
      <c r="AE46" s="59">
        <v>6994120.75</v>
      </c>
      <c r="AF46" s="59">
        <v>6994120.75</v>
      </c>
      <c r="AG46" s="59">
        <v>6994120.75</v>
      </c>
      <c r="AH46" s="59">
        <v>6994120.75</v>
      </c>
      <c r="AI46" s="59">
        <v>6994120.75</v>
      </c>
      <c r="AJ46" s="59">
        <v>6994120.75</v>
      </c>
      <c r="AK46" s="59">
        <v>6994120.75</v>
      </c>
      <c r="AL46" s="59">
        <v>6994120.75</v>
      </c>
      <c r="AM46" s="34">
        <v>5593383.8300000001</v>
      </c>
      <c r="AN46" s="34">
        <v>5593383.8300000001</v>
      </c>
      <c r="AO46" s="26">
        <v>5593383.8300000001</v>
      </c>
      <c r="AP46" s="26">
        <v>5593383.8300000001</v>
      </c>
      <c r="AQ46" s="26">
        <v>5593384</v>
      </c>
      <c r="AR46" s="18">
        <v>5593383.8300000001</v>
      </c>
      <c r="AS46" s="18">
        <v>5593383.8300000001</v>
      </c>
      <c r="AT46" s="18">
        <v>5593383.8300000001</v>
      </c>
      <c r="AU46" s="18">
        <v>5593383.8300000001</v>
      </c>
      <c r="AV46" s="18">
        <v>5593383.8300000001</v>
      </c>
      <c r="AW46" s="18">
        <v>5593383.8300000001</v>
      </c>
      <c r="AX46" s="18">
        <v>5593383.8300000001</v>
      </c>
      <c r="AY46" s="18">
        <v>5593383.8300000001</v>
      </c>
      <c r="AZ46" s="18">
        <v>5593383.8300000001</v>
      </c>
      <c r="BA46" s="18">
        <v>5593383.8300000001</v>
      </c>
      <c r="BB46" s="18">
        <v>5593383.8300000001</v>
      </c>
      <c r="BC46" s="18">
        <v>5593383.8300000001</v>
      </c>
      <c r="BD46" s="18">
        <v>5593383.8300000001</v>
      </c>
      <c r="BE46" s="18">
        <v>5593383.8300000001</v>
      </c>
      <c r="BF46" s="18">
        <v>5593383.8300000001</v>
      </c>
      <c r="BG46" s="18">
        <v>5593383.8300000001</v>
      </c>
      <c r="BH46" s="18">
        <v>5593383.8300000001</v>
      </c>
      <c r="BI46" s="18">
        <v>5593383.8300000001</v>
      </c>
      <c r="BJ46" s="18">
        <v>5593383.8300000001</v>
      </c>
      <c r="BK46" s="18">
        <v>5593383.8300000001</v>
      </c>
      <c r="BL46" s="18">
        <v>5593383.8300000001</v>
      </c>
      <c r="BM46" s="18">
        <v>5593383.8300000001</v>
      </c>
      <c r="BN46" s="18">
        <v>5593383.8300000001</v>
      </c>
      <c r="BO46" s="18">
        <v>5593383.8300000001</v>
      </c>
      <c r="BP46" s="18">
        <v>5593383.8300000001</v>
      </c>
      <c r="BQ46" s="18">
        <v>5593383.8300000001</v>
      </c>
      <c r="BR46" s="18">
        <v>5593383.8300000001</v>
      </c>
      <c r="BS46" s="18">
        <v>5593383.8300000001</v>
      </c>
      <c r="BT46" s="18">
        <v>5593383.8300000001</v>
      </c>
      <c r="BU46" s="18">
        <v>5593383.8300000001</v>
      </c>
      <c r="BV46" s="18">
        <v>5593383.8300000001</v>
      </c>
      <c r="BW46" s="18">
        <v>5593383.8300000001</v>
      </c>
      <c r="BX46" s="39">
        <v>6923620</v>
      </c>
      <c r="BY46" s="39">
        <v>5593383.8300000001</v>
      </c>
      <c r="BZ46" s="26">
        <v>3994533.46</v>
      </c>
      <c r="CA46" s="26"/>
      <c r="CB46" s="26">
        <f t="shared" si="0"/>
        <v>0</v>
      </c>
      <c r="CC46" s="26">
        <f t="shared" si="1"/>
        <v>1401331.92</v>
      </c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</row>
    <row r="47" spans="1:16352" s="40" customFormat="1" ht="17.399999999999999" x14ac:dyDescent="0.35">
      <c r="A47" s="10" t="s">
        <v>36</v>
      </c>
      <c r="B47" s="10">
        <v>20</v>
      </c>
      <c r="C47" s="10">
        <v>130211</v>
      </c>
      <c r="D47" s="12" t="s">
        <v>73</v>
      </c>
      <c r="E47" s="18">
        <v>6644701.7699999996</v>
      </c>
      <c r="F47" s="18">
        <v>6643979.7699999996</v>
      </c>
      <c r="G47" s="18">
        <v>6643743.7699999996</v>
      </c>
      <c r="H47" s="18">
        <v>6642741.4800000004</v>
      </c>
      <c r="I47" s="18">
        <v>6641561.4800000004</v>
      </c>
      <c r="J47" s="18">
        <v>6641318.4800000004</v>
      </c>
      <c r="K47" s="18">
        <v>6640079.1799999997</v>
      </c>
      <c r="L47" s="18">
        <v>6639350.1799999997</v>
      </c>
      <c r="M47" s="18">
        <v>6637287.4000000004</v>
      </c>
      <c r="N47" s="18">
        <v>6636845.9000000004</v>
      </c>
      <c r="O47" s="18">
        <v>6634031.4100000001</v>
      </c>
      <c r="P47" s="70">
        <v>6629430.8899999997</v>
      </c>
      <c r="Q47" s="70">
        <v>6627701.0199999996</v>
      </c>
      <c r="R47" s="69">
        <v>6567824.5099999998</v>
      </c>
      <c r="S47" s="69">
        <v>6591887.4900000002</v>
      </c>
      <c r="T47" s="69">
        <v>6620250.29</v>
      </c>
      <c r="U47" s="69">
        <v>6618116.3300000001</v>
      </c>
      <c r="V47" s="69">
        <v>6614871.6799999997</v>
      </c>
      <c r="W47" s="69">
        <v>6607490.8300000001</v>
      </c>
      <c r="X47" s="69">
        <v>6591740.8600000003</v>
      </c>
      <c r="Y47" s="69">
        <v>6538781.2199999997</v>
      </c>
      <c r="Z47" s="69">
        <v>6577595.0999999996</v>
      </c>
      <c r="AA47" s="69">
        <v>5855900.5499999998</v>
      </c>
      <c r="AB47" s="59">
        <v>5851218.21</v>
      </c>
      <c r="AC47" s="59">
        <v>5836224.9900000002</v>
      </c>
      <c r="AD47" s="59">
        <v>5819128.6200000001</v>
      </c>
      <c r="AE47" s="59">
        <v>5817717.1200000001</v>
      </c>
      <c r="AF47" s="59">
        <v>5805186.9299999997</v>
      </c>
      <c r="AG47" s="59">
        <v>5804402.6900000004</v>
      </c>
      <c r="AH47" s="59">
        <v>5803943.1900000004</v>
      </c>
      <c r="AI47" s="59">
        <v>5799382.8799999999</v>
      </c>
      <c r="AJ47" s="59">
        <v>5789964</v>
      </c>
      <c r="AK47" s="59">
        <v>5787080.96</v>
      </c>
      <c r="AL47" s="59">
        <v>5782199.1600000001</v>
      </c>
      <c r="AM47" s="34">
        <v>5506626.5300000003</v>
      </c>
      <c r="AN47" s="34">
        <v>5509971.1600000001</v>
      </c>
      <c r="AO47" s="26">
        <v>5510077.3600000003</v>
      </c>
      <c r="AP47" s="26">
        <v>5509584.1200000001</v>
      </c>
      <c r="AQ47" s="26">
        <v>5509641</v>
      </c>
      <c r="AR47" s="18">
        <v>5509117.2300000004</v>
      </c>
      <c r="AS47" s="18">
        <v>5508522.6100000003</v>
      </c>
      <c r="AT47" s="18">
        <v>5508078.6100000003</v>
      </c>
      <c r="AU47" s="18">
        <v>5507133.8499999996</v>
      </c>
      <c r="AV47" s="18">
        <v>5505717.8499999996</v>
      </c>
      <c r="AW47" s="18">
        <v>5499432.5199999996</v>
      </c>
      <c r="AX47" s="18">
        <v>5498556.2699999996</v>
      </c>
      <c r="AY47" s="18">
        <v>5497213.4299999997</v>
      </c>
      <c r="AZ47" s="18">
        <v>5496831.1100000003</v>
      </c>
      <c r="BA47" s="18">
        <v>5494643.3899999997</v>
      </c>
      <c r="BB47" s="18">
        <v>5487893.4100000001</v>
      </c>
      <c r="BC47" s="18">
        <v>5484793.9199999999</v>
      </c>
      <c r="BD47" s="18">
        <v>5471421.6500000004</v>
      </c>
      <c r="BE47" s="18">
        <v>5538004</v>
      </c>
      <c r="BF47" s="18">
        <v>5511686.3300000001</v>
      </c>
      <c r="BG47" s="18">
        <v>5401102.4900000002</v>
      </c>
      <c r="BH47" s="18">
        <v>4767127.21</v>
      </c>
      <c r="BI47" s="18">
        <v>4760583.91</v>
      </c>
      <c r="BJ47" s="18">
        <v>4745777.03</v>
      </c>
      <c r="BK47" s="18">
        <v>4724288.67</v>
      </c>
      <c r="BL47" s="18">
        <v>4715559.03</v>
      </c>
      <c r="BM47" s="18">
        <v>4713939.57</v>
      </c>
      <c r="BN47" s="18">
        <v>4714176.9400000004</v>
      </c>
      <c r="BO47" s="18">
        <v>4712421.59</v>
      </c>
      <c r="BP47" s="18">
        <v>4710894.84</v>
      </c>
      <c r="BQ47" s="18">
        <v>4704400</v>
      </c>
      <c r="BR47" s="18">
        <v>4694920.46</v>
      </c>
      <c r="BS47" s="18">
        <v>4690476.6100000003</v>
      </c>
      <c r="BT47" s="18">
        <v>4675415.1100000003</v>
      </c>
      <c r="BU47" s="18">
        <v>4646412.12</v>
      </c>
      <c r="BV47" s="18">
        <v>4638783.34</v>
      </c>
      <c r="BW47" s="18">
        <v>4602165.45</v>
      </c>
      <c r="BX47" s="39">
        <v>5506874.5300000003</v>
      </c>
      <c r="BY47" s="39">
        <v>4438900.22</v>
      </c>
      <c r="BZ47" s="26">
        <v>6925523.3600000003</v>
      </c>
      <c r="CA47" s="26"/>
      <c r="CB47" s="26">
        <f t="shared" si="0"/>
        <v>722</v>
      </c>
      <c r="CC47" s="26">
        <f t="shared" si="1"/>
        <v>1138075.2399999993</v>
      </c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</row>
    <row r="48" spans="1:16352" s="40" customFormat="1" ht="17.399999999999999" x14ac:dyDescent="0.35">
      <c r="A48" s="10" t="s">
        <v>36</v>
      </c>
      <c r="B48" s="10">
        <v>20</v>
      </c>
      <c r="C48" s="10">
        <v>730260</v>
      </c>
      <c r="D48" s="12" t="s">
        <v>74</v>
      </c>
      <c r="E48" s="18">
        <v>1619211.95</v>
      </c>
      <c r="F48" s="18">
        <v>1619211.95</v>
      </c>
      <c r="G48" s="18">
        <v>1619211.95</v>
      </c>
      <c r="H48" s="18">
        <v>1619211.95</v>
      </c>
      <c r="I48" s="18">
        <v>1619211.95</v>
      </c>
      <c r="J48" s="18">
        <v>1619211.95</v>
      </c>
      <c r="K48" s="18">
        <v>1619211.95</v>
      </c>
      <c r="L48" s="18">
        <v>1619211.95</v>
      </c>
      <c r="M48" s="18">
        <v>1619211.95</v>
      </c>
      <c r="N48" s="18">
        <v>1619211.95</v>
      </c>
      <c r="O48" s="18">
        <v>1619211.95</v>
      </c>
      <c r="P48" s="70">
        <v>1619211.95</v>
      </c>
      <c r="Q48" s="70">
        <v>1619211.95</v>
      </c>
      <c r="R48" s="69">
        <v>1619211.95</v>
      </c>
      <c r="S48" s="69">
        <v>1619211.95</v>
      </c>
      <c r="T48" s="69">
        <v>1619211.95</v>
      </c>
      <c r="U48" s="69">
        <v>1619211.95</v>
      </c>
      <c r="V48" s="69">
        <v>1619211.95</v>
      </c>
      <c r="W48" s="69">
        <v>1619211.95</v>
      </c>
      <c r="X48" s="69">
        <v>1619211.95</v>
      </c>
      <c r="Y48" s="69">
        <v>1619211.95</v>
      </c>
      <c r="Z48" s="69">
        <v>1619211.95</v>
      </c>
      <c r="AA48" s="69">
        <v>1619211.95</v>
      </c>
      <c r="AB48" s="53">
        <v>1619211.95</v>
      </c>
      <c r="AC48" s="53">
        <v>1619211.95</v>
      </c>
      <c r="AD48" s="53">
        <v>1619211.95</v>
      </c>
      <c r="AE48" s="53">
        <v>1619211.95</v>
      </c>
      <c r="AF48" s="53">
        <v>1619211.95</v>
      </c>
      <c r="AG48" s="53">
        <v>1619211.95</v>
      </c>
      <c r="AH48" s="53">
        <v>1619211.95</v>
      </c>
      <c r="AI48" s="53">
        <v>1619211.95</v>
      </c>
      <c r="AJ48" s="53">
        <v>1619211.95</v>
      </c>
      <c r="AK48" s="53">
        <v>1619211.95</v>
      </c>
      <c r="AL48" s="53">
        <v>1619211.95</v>
      </c>
      <c r="AM48" s="34">
        <v>1619211.95</v>
      </c>
      <c r="AN48" s="34">
        <v>1619211.95</v>
      </c>
      <c r="AO48" s="26">
        <v>1619211.95</v>
      </c>
      <c r="AP48" s="26">
        <v>1619211.95</v>
      </c>
      <c r="AQ48" s="26">
        <v>1619212</v>
      </c>
      <c r="AR48" s="18">
        <v>1619211.95</v>
      </c>
      <c r="AS48" s="18">
        <v>1619211.95</v>
      </c>
      <c r="AT48" s="18">
        <v>1619211.95</v>
      </c>
      <c r="AU48" s="18">
        <v>1619211.95</v>
      </c>
      <c r="AV48" s="18">
        <v>1619211.95</v>
      </c>
      <c r="AW48" s="18">
        <v>1619211.95</v>
      </c>
      <c r="AX48" s="18">
        <v>1619211.95</v>
      </c>
      <c r="AY48" s="18">
        <v>1619211.95</v>
      </c>
      <c r="AZ48" s="18">
        <v>1619211.95</v>
      </c>
      <c r="BA48" s="18">
        <v>1619211.95</v>
      </c>
      <c r="BB48" s="18">
        <v>1619211.95</v>
      </c>
      <c r="BC48" s="18">
        <v>1619211.95</v>
      </c>
      <c r="BD48" s="18">
        <v>1619211.95</v>
      </c>
      <c r="BE48" s="18">
        <v>1619211.95</v>
      </c>
      <c r="BF48" s="18">
        <v>1619211.95</v>
      </c>
      <c r="BG48" s="18">
        <v>1619211.95</v>
      </c>
      <c r="BH48" s="18">
        <v>1619211.95</v>
      </c>
      <c r="BI48" s="18">
        <v>1619211.95</v>
      </c>
      <c r="BJ48" s="18">
        <v>1619211.95</v>
      </c>
      <c r="BK48" s="18">
        <v>1619211.95</v>
      </c>
      <c r="BL48" s="18">
        <v>1619211.95</v>
      </c>
      <c r="BM48" s="18">
        <v>1619211.85</v>
      </c>
      <c r="BN48" s="18">
        <v>1619211.95</v>
      </c>
      <c r="BO48" s="18">
        <v>1619211.95</v>
      </c>
      <c r="BP48" s="18">
        <v>1619211.95</v>
      </c>
      <c r="BQ48" s="18">
        <v>1619211.95</v>
      </c>
      <c r="BR48" s="18">
        <v>1619211.95</v>
      </c>
      <c r="BS48" s="18">
        <v>1619211.95</v>
      </c>
      <c r="BT48" s="18">
        <v>1619211.95</v>
      </c>
      <c r="BU48" s="18">
        <v>1619211.95</v>
      </c>
      <c r="BV48" s="18">
        <v>1619211.95</v>
      </c>
      <c r="BW48" s="18">
        <v>1619211.95</v>
      </c>
      <c r="BX48" s="39">
        <v>1619211.95</v>
      </c>
      <c r="BY48" s="39">
        <v>1619211.95</v>
      </c>
      <c r="BZ48" s="26">
        <v>1619211.95</v>
      </c>
      <c r="CA48" s="26"/>
      <c r="CB48" s="26">
        <f t="shared" si="0"/>
        <v>0</v>
      </c>
      <c r="CC48" s="26">
        <f t="shared" si="1"/>
        <v>0</v>
      </c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1"/>
      <c r="XDS48" s="11"/>
      <c r="XDT48" s="11"/>
      <c r="XDU48" s="11"/>
      <c r="XDV48" s="11"/>
      <c r="XDW48" s="11"/>
      <c r="XDX48" s="11"/>
    </row>
    <row r="49" spans="1:16352" ht="18" thickBot="1" x14ac:dyDescent="0.4">
      <c r="A49" s="15"/>
      <c r="B49" s="15"/>
      <c r="C49" s="15"/>
      <c r="D49" s="16" t="s">
        <v>75</v>
      </c>
      <c r="E49" s="71">
        <f t="shared" ref="E49" si="2">SUM(E9:E48)</f>
        <v>25269777.329999998</v>
      </c>
      <c r="F49" s="71">
        <f t="shared" ref="F49:G49" si="3">SUM(F9:F48)</f>
        <v>25486951.770000003</v>
      </c>
      <c r="G49" s="71">
        <f t="shared" si="3"/>
        <v>25653847.409999996</v>
      </c>
      <c r="H49" s="71">
        <f t="shared" ref="H49:I49" si="4">SUM(H9:H48)</f>
        <v>25825412.280000001</v>
      </c>
      <c r="I49" s="71">
        <f t="shared" si="4"/>
        <v>26299138.899999999</v>
      </c>
      <c r="J49" s="71">
        <f t="shared" ref="J49" si="5">SUM(J9:J48)</f>
        <v>26540923.579999998</v>
      </c>
      <c r="K49" s="71">
        <f t="shared" ref="K49:L49" si="6">SUM(K9:K48)</f>
        <v>26985356.82</v>
      </c>
      <c r="L49" s="71">
        <f t="shared" si="6"/>
        <v>27019647.750000004</v>
      </c>
      <c r="M49" s="71">
        <f t="shared" ref="M49" si="7">SUM(M9:M48)</f>
        <v>28011697.91</v>
      </c>
      <c r="N49" s="71">
        <f t="shared" ref="N49:O49" si="8">SUM(N9:N48)</f>
        <v>28171203.98</v>
      </c>
      <c r="O49" s="71">
        <f t="shared" si="8"/>
        <v>28114973.949999999</v>
      </c>
      <c r="P49" s="71">
        <f t="shared" ref="P49:Q49" si="9">SUM(P9:P48)</f>
        <v>37259502.019999996</v>
      </c>
      <c r="Q49" s="71">
        <f t="shared" si="9"/>
        <v>39812679.689999998</v>
      </c>
      <c r="R49" s="71">
        <f t="shared" ref="R49:S49" si="10">SUM(R9:R48)</f>
        <v>36666233.810000002</v>
      </c>
      <c r="S49" s="71">
        <f t="shared" si="10"/>
        <v>37816477.670000009</v>
      </c>
      <c r="T49" s="71">
        <f t="shared" ref="T49:BO49" si="11">SUM(T9:T48)</f>
        <v>39181235.440000005</v>
      </c>
      <c r="U49" s="71">
        <f t="shared" si="11"/>
        <v>39334450.090000011</v>
      </c>
      <c r="V49" s="71">
        <f t="shared" si="11"/>
        <v>43290537.390000008</v>
      </c>
      <c r="W49" s="71">
        <f t="shared" si="11"/>
        <v>43333395.040000007</v>
      </c>
      <c r="X49" s="71">
        <f t="shared" si="11"/>
        <v>42597773.939999998</v>
      </c>
      <c r="Y49" s="71">
        <f t="shared" si="11"/>
        <v>41873936.830000006</v>
      </c>
      <c r="Z49" s="71">
        <f t="shared" si="11"/>
        <v>42175412.910000011</v>
      </c>
      <c r="AA49" s="71">
        <f t="shared" si="11"/>
        <v>27451434.870000001</v>
      </c>
      <c r="AB49" s="71">
        <f t="shared" si="11"/>
        <v>27365421.610000003</v>
      </c>
      <c r="AC49" s="71">
        <f t="shared" si="11"/>
        <v>27435474.680000003</v>
      </c>
      <c r="AD49" s="71">
        <f t="shared" si="11"/>
        <v>30236852.179999996</v>
      </c>
      <c r="AE49" s="71">
        <f t="shared" si="11"/>
        <v>30438908.849999994</v>
      </c>
      <c r="AF49" s="71">
        <f t="shared" si="11"/>
        <v>33101497.539999995</v>
      </c>
      <c r="AG49" s="71">
        <f t="shared" si="11"/>
        <v>35339524.340000004</v>
      </c>
      <c r="AH49" s="71">
        <f t="shared" si="11"/>
        <v>35535513.5</v>
      </c>
      <c r="AI49" s="71">
        <f t="shared" si="11"/>
        <v>35230598.289999999</v>
      </c>
      <c r="AJ49" s="71">
        <f t="shared" si="11"/>
        <v>35120634.740000002</v>
      </c>
      <c r="AK49" s="71">
        <f t="shared" si="11"/>
        <v>37502103.130000003</v>
      </c>
      <c r="AL49" s="71">
        <f t="shared" si="11"/>
        <v>38713452.370000005</v>
      </c>
      <c r="AM49" s="96">
        <f t="shared" ref="AM49" si="12">SUM(AM9:AM48)</f>
        <v>23827236.57</v>
      </c>
      <c r="AN49" s="96">
        <f t="shared" si="11"/>
        <v>23999045.57</v>
      </c>
      <c r="AO49" s="96">
        <f t="shared" ref="AO49" si="13">SUM(AO9:AO48)</f>
        <v>24154341.153999999</v>
      </c>
      <c r="AP49" s="96">
        <f t="shared" si="11"/>
        <v>26464113.110000007</v>
      </c>
      <c r="AQ49" s="96">
        <f t="shared" ref="AQ49:AR49" si="14">SUM(AQ9:AQ48)</f>
        <v>27071203</v>
      </c>
      <c r="AR49" s="96">
        <f t="shared" si="14"/>
        <v>27615250.840000004</v>
      </c>
      <c r="AS49" s="94">
        <f t="shared" ref="AS49" si="15">SUM(AS9:AS48)</f>
        <v>27822785.860000003</v>
      </c>
      <c r="AT49" s="91">
        <f t="shared" ref="AT49" si="16">SUM(AT9:AT48)</f>
        <v>28261616.119999997</v>
      </c>
      <c r="AU49" s="71">
        <f t="shared" ref="AU49" si="17">SUM(AU9:AU48)</f>
        <v>35494043.350000001</v>
      </c>
      <c r="AV49" s="71">
        <f t="shared" si="11"/>
        <v>36451962.900000006</v>
      </c>
      <c r="AW49" s="71">
        <f t="shared" ref="AW49" si="18">SUM(AW9:AW48)</f>
        <v>37058385.659999996</v>
      </c>
      <c r="AX49" s="71">
        <f t="shared" ref="AX49" si="19">SUM(AX9:AX48)</f>
        <v>39301777.409999996</v>
      </c>
      <c r="AY49" s="91">
        <f t="shared" ref="AY49" si="20">SUM(AY9:AY48)</f>
        <v>39230677.000000007</v>
      </c>
      <c r="AZ49" s="71">
        <f t="shared" ref="AZ49" si="21">SUM(AZ9:AZ48)</f>
        <v>39453637.825000003</v>
      </c>
      <c r="BA49" s="91">
        <f>SUM(BA9:BA48)</f>
        <v>39324340.938000001</v>
      </c>
      <c r="BB49" s="71">
        <f t="shared" si="11"/>
        <v>41687808.970000014</v>
      </c>
      <c r="BC49" s="71">
        <f t="shared" si="11"/>
        <v>42271731.350000009</v>
      </c>
      <c r="BD49" s="71">
        <f t="shared" si="11"/>
        <v>41810536.160000011</v>
      </c>
      <c r="BE49" s="71">
        <f t="shared" si="11"/>
        <v>42627473.490000002</v>
      </c>
      <c r="BF49" s="71">
        <f t="shared" si="11"/>
        <v>41685562.129999995</v>
      </c>
      <c r="BG49" s="71">
        <f t="shared" si="11"/>
        <v>40108646.600000009</v>
      </c>
      <c r="BH49" s="71">
        <f t="shared" si="11"/>
        <v>26899234.070000004</v>
      </c>
      <c r="BI49" s="71">
        <f t="shared" si="11"/>
        <v>26913979.660000004</v>
      </c>
      <c r="BJ49" s="91">
        <f t="shared" si="11"/>
        <v>28092340.190000001</v>
      </c>
      <c r="BK49" s="71">
        <f t="shared" si="11"/>
        <v>27786044.52</v>
      </c>
      <c r="BL49" s="71">
        <f t="shared" si="11"/>
        <v>30061384.610000003</v>
      </c>
      <c r="BM49" s="91">
        <f t="shared" si="11"/>
        <v>30416776.930000007</v>
      </c>
      <c r="BN49" s="71">
        <f t="shared" si="11"/>
        <v>31067486.329999998</v>
      </c>
      <c r="BO49" s="71">
        <f t="shared" si="11"/>
        <v>33011423.799999997</v>
      </c>
      <c r="BP49" s="71">
        <f>SUM(BP8:BP48)</f>
        <v>32969186.719999999</v>
      </c>
      <c r="BQ49" s="71">
        <f t="shared" ref="BQ49:BZ49" si="22">SUM(BQ9:BQ48)</f>
        <v>32846039.300000001</v>
      </c>
      <c r="BR49" s="71">
        <f t="shared" si="22"/>
        <v>34196049.81000001</v>
      </c>
      <c r="BS49" s="91">
        <f t="shared" si="22"/>
        <v>35775127.290000007</v>
      </c>
      <c r="BT49" s="71">
        <f t="shared" si="22"/>
        <v>35016493.68</v>
      </c>
      <c r="BU49" s="91">
        <f t="shared" si="22"/>
        <v>35496038.289999999</v>
      </c>
      <c r="BV49" s="71">
        <f t="shared" si="22"/>
        <v>34902738.090000004</v>
      </c>
      <c r="BW49" s="71">
        <f t="shared" si="22"/>
        <v>35176019.580000006</v>
      </c>
      <c r="BX49" s="92">
        <f t="shared" si="22"/>
        <v>21960264.740000002</v>
      </c>
      <c r="BY49" s="71">
        <f t="shared" si="22"/>
        <v>23612590.289999999</v>
      </c>
      <c r="BZ49" s="71">
        <f t="shared" si="22"/>
        <v>21062235.489999998</v>
      </c>
      <c r="CA49" s="26"/>
      <c r="CB49" s="103">
        <f>SUM(CB9:CB48)</f>
        <v>-217174.44000000114</v>
      </c>
      <c r="CC49" s="100">
        <f>SUM(CC9:CC48)</f>
        <v>1442540.7599999998</v>
      </c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  <c r="WQJ49" s="17"/>
      <c r="WQK49" s="17"/>
      <c r="WQL49" s="17"/>
      <c r="WQM49" s="17"/>
      <c r="WQN49" s="17"/>
      <c r="WQO49" s="17"/>
      <c r="WQP49" s="17"/>
      <c r="WQQ49" s="17"/>
      <c r="WQR49" s="17"/>
      <c r="WQS49" s="17"/>
      <c r="WQT49" s="17"/>
      <c r="WQU49" s="17"/>
      <c r="WQV49" s="17"/>
      <c r="WQW49" s="17"/>
      <c r="WQX49" s="17"/>
      <c r="WQY49" s="17"/>
      <c r="WQZ49" s="17"/>
      <c r="WRA49" s="17"/>
      <c r="WRB49" s="17"/>
      <c r="WRC49" s="17"/>
      <c r="WRD49" s="17"/>
      <c r="WRE49" s="17"/>
      <c r="WRF49" s="17"/>
      <c r="WRG49" s="17"/>
      <c r="WRH49" s="17"/>
      <c r="WRI49" s="17"/>
      <c r="WRJ49" s="17"/>
      <c r="WRK49" s="17"/>
      <c r="WRL49" s="17"/>
      <c r="WRM49" s="17"/>
      <c r="WRN49" s="17"/>
      <c r="WRO49" s="17"/>
      <c r="WRP49" s="17"/>
      <c r="WRQ49" s="17"/>
      <c r="WRR49" s="17"/>
      <c r="WRS49" s="17"/>
      <c r="WRT49" s="17"/>
      <c r="WRU49" s="17"/>
      <c r="WRV49" s="17"/>
      <c r="WRW49" s="17"/>
      <c r="WRX49" s="17"/>
      <c r="WRY49" s="17"/>
      <c r="WRZ49" s="17"/>
      <c r="WSA49" s="17"/>
      <c r="WSB49" s="17"/>
      <c r="WSC49" s="17"/>
      <c r="WSD49" s="17"/>
      <c r="WSE49" s="17"/>
      <c r="WSF49" s="17"/>
      <c r="WSG49" s="17"/>
      <c r="WSH49" s="17"/>
      <c r="WSI49" s="17"/>
      <c r="WSJ49" s="17"/>
      <c r="WSK49" s="17"/>
      <c r="WSL49" s="17"/>
      <c r="WSM49" s="17"/>
      <c r="WSN49" s="17"/>
      <c r="WSO49" s="17"/>
      <c r="WSP49" s="17"/>
      <c r="WSQ49" s="17"/>
      <c r="WSR49" s="17"/>
      <c r="WSS49" s="17"/>
      <c r="WST49" s="17"/>
      <c r="WSU49" s="17"/>
      <c r="WSV49" s="17"/>
      <c r="WSW49" s="17"/>
      <c r="WSX49" s="17"/>
      <c r="WSY49" s="17"/>
      <c r="WSZ49" s="17"/>
      <c r="WTA49" s="17"/>
      <c r="WTB49" s="17"/>
      <c r="WTC49" s="17"/>
      <c r="WTD49" s="17"/>
      <c r="WTE49" s="17"/>
      <c r="WTF49" s="17"/>
      <c r="WTG49" s="17"/>
      <c r="WTH49" s="17"/>
      <c r="WTI49" s="17"/>
      <c r="WTJ49" s="17"/>
      <c r="WTK49" s="17"/>
      <c r="WTL49" s="17"/>
      <c r="WTM49" s="17"/>
      <c r="WTN49" s="17"/>
      <c r="WTO49" s="17"/>
      <c r="WTP49" s="17"/>
      <c r="WTQ49" s="17"/>
      <c r="WTR49" s="17"/>
      <c r="WTS49" s="17"/>
      <c r="WTT49" s="17"/>
      <c r="WTU49" s="17"/>
      <c r="WTV49" s="17"/>
      <c r="WTW49" s="17"/>
      <c r="WTX49" s="17"/>
      <c r="WTY49" s="17"/>
      <c r="WTZ49" s="17"/>
      <c r="WUA49" s="17"/>
      <c r="WUB49" s="17"/>
      <c r="WUC49" s="17"/>
      <c r="WUD49" s="17"/>
      <c r="WUE49" s="17"/>
      <c r="WUF49" s="17"/>
      <c r="WUG49" s="17"/>
      <c r="WUH49" s="17"/>
      <c r="WUI49" s="17"/>
      <c r="WUJ49" s="17"/>
      <c r="WUK49" s="17"/>
      <c r="WUL49" s="17"/>
      <c r="WUM49" s="17"/>
      <c r="WUN49" s="17"/>
      <c r="WUO49" s="17"/>
      <c r="WUP49" s="17"/>
      <c r="WUQ49" s="17"/>
      <c r="WUR49" s="17"/>
      <c r="WUS49" s="17"/>
      <c r="WUT49" s="17"/>
      <c r="WUU49" s="17"/>
      <c r="WUV49" s="17"/>
      <c r="WUW49" s="17"/>
      <c r="WUX49" s="17"/>
      <c r="WUY49" s="17"/>
      <c r="WUZ49" s="17"/>
      <c r="WVA49" s="17"/>
      <c r="WVB49" s="17"/>
      <c r="WVC49" s="17"/>
      <c r="WVD49" s="17"/>
      <c r="WVE49" s="17"/>
      <c r="WVF49" s="17"/>
      <c r="WVG49" s="17"/>
      <c r="WVH49" s="17"/>
      <c r="WVI49" s="17"/>
      <c r="WVJ49" s="17"/>
      <c r="WVK49" s="17"/>
      <c r="WVL49" s="17"/>
      <c r="WVM49" s="17"/>
      <c r="WVN49" s="17"/>
      <c r="WVO49" s="17"/>
      <c r="WVP49" s="17"/>
      <c r="WVQ49" s="17"/>
      <c r="WVR49" s="17"/>
      <c r="WVS49" s="17"/>
      <c r="WVT49" s="17"/>
      <c r="WVU49" s="17"/>
      <c r="WVV49" s="17"/>
      <c r="WVW49" s="17"/>
      <c r="WVX49" s="17"/>
      <c r="WVY49" s="17"/>
      <c r="WVZ49" s="17"/>
      <c r="WWA49" s="17"/>
      <c r="WWB49" s="17"/>
      <c r="WWC49" s="17"/>
      <c r="WWD49" s="17"/>
      <c r="WWE49" s="17"/>
      <c r="WWF49" s="17"/>
      <c r="WWG49" s="17"/>
      <c r="WWH49" s="17"/>
      <c r="WWI49" s="17"/>
      <c r="WWJ49" s="17"/>
      <c r="WWK49" s="17"/>
      <c r="WWL49" s="17"/>
      <c r="WWM49" s="17"/>
      <c r="WWN49" s="17"/>
      <c r="WWO49" s="17"/>
      <c r="WWP49" s="17"/>
      <c r="WWQ49" s="17"/>
      <c r="WWR49" s="17"/>
      <c r="WWS49" s="17"/>
      <c r="WWT49" s="17"/>
      <c r="WWU49" s="17"/>
      <c r="WWV49" s="17"/>
      <c r="WWW49" s="17"/>
      <c r="WWX49" s="17"/>
      <c r="WWY49" s="17"/>
      <c r="WWZ49" s="17"/>
      <c r="WXA49" s="17"/>
      <c r="WXB49" s="17"/>
      <c r="WXC49" s="17"/>
      <c r="WXD49" s="17"/>
      <c r="WXE49" s="17"/>
      <c r="WXF49" s="17"/>
      <c r="WXG49" s="17"/>
      <c r="WXH49" s="17"/>
      <c r="WXI49" s="17"/>
      <c r="WXJ49" s="17"/>
      <c r="WXK49" s="17"/>
      <c r="WXL49" s="17"/>
      <c r="WXM49" s="17"/>
      <c r="WXN49" s="17"/>
      <c r="WXO49" s="17"/>
      <c r="WXP49" s="17"/>
      <c r="WXQ49" s="17"/>
      <c r="WXR49" s="17"/>
      <c r="WXS49" s="17"/>
      <c r="WXT49" s="17"/>
      <c r="WXU49" s="17"/>
      <c r="WXV49" s="17"/>
      <c r="WXW49" s="17"/>
      <c r="WXX49" s="17"/>
      <c r="WXY49" s="17"/>
      <c r="WXZ49" s="17"/>
      <c r="WYA49" s="17"/>
      <c r="WYB49" s="17"/>
      <c r="WYC49" s="17"/>
      <c r="WYD49" s="17"/>
      <c r="WYE49" s="17"/>
      <c r="WYF49" s="17"/>
      <c r="WYG49" s="17"/>
      <c r="WYH49" s="17"/>
      <c r="WYI49" s="17"/>
      <c r="WYJ49" s="17"/>
      <c r="WYK49" s="17"/>
      <c r="WYL49" s="17"/>
      <c r="WYM49" s="17"/>
      <c r="WYN49" s="17"/>
      <c r="WYO49" s="17"/>
      <c r="WYP49" s="17"/>
      <c r="WYQ49" s="17"/>
      <c r="WYR49" s="17"/>
      <c r="WYS49" s="17"/>
      <c r="WYT49" s="17"/>
      <c r="WYU49" s="17"/>
      <c r="WYV49" s="17"/>
      <c r="WYW49" s="17"/>
      <c r="WYX49" s="17"/>
      <c r="WYY49" s="17"/>
      <c r="WYZ49" s="17"/>
      <c r="WZA49" s="17"/>
      <c r="WZB49" s="17"/>
      <c r="WZC49" s="17"/>
      <c r="WZD49" s="17"/>
      <c r="WZE49" s="17"/>
      <c r="WZF49" s="17"/>
      <c r="WZG49" s="17"/>
      <c r="WZH49" s="17"/>
      <c r="WZI49" s="17"/>
      <c r="WZJ49" s="17"/>
      <c r="WZK49" s="17"/>
      <c r="WZL49" s="17"/>
      <c r="WZM49" s="17"/>
      <c r="WZN49" s="17"/>
      <c r="WZO49" s="17"/>
      <c r="WZP49" s="17"/>
      <c r="WZQ49" s="17"/>
      <c r="WZR49" s="17"/>
      <c r="WZS49" s="17"/>
      <c r="WZT49" s="17"/>
      <c r="WZU49" s="17"/>
      <c r="WZV49" s="17"/>
      <c r="WZW49" s="17"/>
      <c r="WZX49" s="17"/>
      <c r="WZY49" s="17"/>
      <c r="WZZ49" s="17"/>
      <c r="XAA49" s="17"/>
      <c r="XAB49" s="17"/>
      <c r="XAC49" s="17"/>
      <c r="XAD49" s="17"/>
      <c r="XAE49" s="17"/>
      <c r="XAF49" s="17"/>
      <c r="XAG49" s="17"/>
      <c r="XAH49" s="17"/>
      <c r="XAI49" s="17"/>
      <c r="XAJ49" s="17"/>
      <c r="XAK49" s="17"/>
      <c r="XAL49" s="17"/>
      <c r="XAM49" s="17"/>
      <c r="XAN49" s="17"/>
      <c r="XAO49" s="17"/>
      <c r="XAP49" s="17"/>
      <c r="XAQ49" s="17"/>
      <c r="XAR49" s="17"/>
      <c r="XAS49" s="17"/>
      <c r="XAT49" s="17"/>
      <c r="XAU49" s="17"/>
      <c r="XAV49" s="17"/>
      <c r="XAW49" s="17"/>
      <c r="XAX49" s="17"/>
      <c r="XAY49" s="17"/>
      <c r="XAZ49" s="17"/>
      <c r="XBA49" s="17"/>
      <c r="XBB49" s="17"/>
      <c r="XBC49" s="17"/>
      <c r="XBD49" s="17"/>
      <c r="XBE49" s="17"/>
      <c r="XBF49" s="17"/>
      <c r="XBG49" s="17"/>
      <c r="XBH49" s="17"/>
      <c r="XBI49" s="17"/>
      <c r="XBJ49" s="17"/>
      <c r="XBK49" s="17"/>
      <c r="XBL49" s="17"/>
      <c r="XBM49" s="17"/>
      <c r="XBN49" s="17"/>
      <c r="XBO49" s="17"/>
      <c r="XBP49" s="17"/>
      <c r="XBQ49" s="17"/>
      <c r="XBR49" s="17"/>
      <c r="XBS49" s="17"/>
      <c r="XBT49" s="17"/>
      <c r="XBU49" s="17"/>
      <c r="XBV49" s="17"/>
      <c r="XBW49" s="17"/>
      <c r="XBX49" s="17"/>
      <c r="XBY49" s="17"/>
      <c r="XBZ49" s="17"/>
      <c r="XCA49" s="17"/>
      <c r="XCB49" s="17"/>
      <c r="XCC49" s="17"/>
      <c r="XCD49" s="17"/>
      <c r="XCE49" s="17"/>
      <c r="XCF49" s="17"/>
      <c r="XCG49" s="17"/>
      <c r="XCH49" s="17"/>
      <c r="XCI49" s="17"/>
      <c r="XCJ49" s="17"/>
      <c r="XCK49" s="17"/>
      <c r="XCL49" s="17"/>
      <c r="XCM49" s="17"/>
      <c r="XCN49" s="17"/>
      <c r="XCO49" s="17"/>
      <c r="XCP49" s="17"/>
      <c r="XCQ49" s="17"/>
      <c r="XCR49" s="17"/>
      <c r="XCS49" s="17"/>
      <c r="XCT49" s="17"/>
      <c r="XCU49" s="17"/>
      <c r="XCV49" s="17"/>
      <c r="XCW49" s="17"/>
      <c r="XCX49" s="17"/>
      <c r="XCY49" s="17"/>
      <c r="XCZ49" s="17"/>
      <c r="XDA49" s="17"/>
      <c r="XDB49" s="17"/>
      <c r="XDC49" s="17"/>
      <c r="XDD49" s="17"/>
      <c r="XDE49" s="17"/>
      <c r="XDF49" s="17"/>
      <c r="XDG49" s="17"/>
      <c r="XDH49" s="17"/>
      <c r="XDI49" s="17"/>
      <c r="XDJ49" s="17"/>
      <c r="XDK49" s="17"/>
      <c r="XDL49" s="17"/>
      <c r="XDM49" s="17"/>
      <c r="XDN49" s="17"/>
      <c r="XDO49" s="17"/>
      <c r="XDP49" s="17"/>
      <c r="XDQ49" s="17"/>
      <c r="XDR49" s="17"/>
      <c r="XDS49" s="17"/>
      <c r="XDT49" s="17"/>
      <c r="XDU49" s="17"/>
      <c r="XDV49" s="17"/>
      <c r="XDW49" s="17"/>
      <c r="XDX49" s="17"/>
    </row>
    <row r="50" spans="1:16352" ht="18" thickTop="1" x14ac:dyDescent="0.35"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O50" s="12"/>
      <c r="AP50" s="12"/>
      <c r="AQ50" s="12"/>
      <c r="AR50" s="12"/>
      <c r="AS50" s="12"/>
      <c r="AT50" s="12"/>
      <c r="AU50" s="12"/>
      <c r="AV50" s="16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8"/>
      <c r="BI50" s="12"/>
      <c r="BJ50" s="12"/>
      <c r="BK50" s="12"/>
      <c r="BL50" s="12"/>
      <c r="BM50" s="12"/>
      <c r="BN50" s="12"/>
      <c r="BP50" s="12"/>
      <c r="BQ50" s="12"/>
      <c r="BR50" s="12"/>
      <c r="BS50" s="12"/>
      <c r="BT50" s="12"/>
      <c r="BU50" s="12"/>
      <c r="BV50" s="12"/>
      <c r="BW50" s="12"/>
      <c r="BX50" s="28"/>
      <c r="BY50" s="12"/>
    </row>
    <row r="51" spans="1:16352" ht="17.399999999999999" x14ac:dyDescent="0.35">
      <c r="E51" s="2"/>
      <c r="F51" s="2"/>
      <c r="G51" s="2"/>
      <c r="I51" s="2"/>
      <c r="J51" s="2"/>
      <c r="K51" s="2"/>
      <c r="L51" s="2"/>
      <c r="M51" s="2"/>
      <c r="Q51" s="82"/>
      <c r="R51" s="82"/>
      <c r="AA51" s="22"/>
      <c r="AB51" s="22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18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</row>
    <row r="52" spans="1:16352" ht="17.399999999999999" x14ac:dyDescent="0.35">
      <c r="E52" s="106"/>
      <c r="BH52" s="18"/>
      <c r="BQ52" s="29"/>
      <c r="BS52" s="29"/>
      <c r="BT52" s="29"/>
      <c r="BX52" s="22"/>
    </row>
    <row r="53" spans="1:16352" x14ac:dyDescent="0.3">
      <c r="E53" s="2"/>
      <c r="BE53" s="29"/>
      <c r="BX53" s="29"/>
    </row>
  </sheetData>
  <mergeCells count="4">
    <mergeCell ref="A1:BZ1"/>
    <mergeCell ref="A2:BZ2"/>
    <mergeCell ref="A3:BZ3"/>
    <mergeCell ref="A4:BZ4"/>
  </mergeCells>
  <pageMargins left="0.2" right="0.2" top="0.25" bottom="0.25" header="0.3" footer="0.3"/>
  <pageSetup paperSize="1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Descriptions</vt:lpstr>
      <vt:lpstr>Comparison</vt:lpstr>
      <vt:lpstr>Auxiliary</vt:lpstr>
      <vt:lpstr>Auxiliary!Print_Area</vt:lpstr>
      <vt:lpstr>Comparison!Print_Area</vt:lpstr>
      <vt:lpstr>Auxiliary!Print_Titles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vsutech</dc:creator>
  <cp:lastModifiedBy>Nya Wilkins</cp:lastModifiedBy>
  <cp:lastPrinted>2025-11-03T20:58:46Z</cp:lastPrinted>
  <dcterms:created xsi:type="dcterms:W3CDTF">2017-07-24T12:28:58Z</dcterms:created>
  <dcterms:modified xsi:type="dcterms:W3CDTF">2026-04-09T22:20:52Z</dcterms:modified>
</cp:coreProperties>
</file>